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B923ED24-A96F-468F-81C4-EADBF4B88777}" xr6:coauthVersionLast="47" xr6:coauthVersionMax="47" xr10:uidLastSave="{00000000-0000-0000-0000-000000000000}"/>
  <bookViews>
    <workbookView xWindow="28680" yWindow="-165" windowWidth="29040" windowHeight="15990" tabRatio="841" activeTab="4" xr2:uid="{00000000-000D-0000-FFFF-FFFF00000000}"/>
  </bookViews>
  <sheets>
    <sheet name="Family 개요" sheetId="28" r:id="rId1"/>
    <sheet name="적용 규칙" sheetId="18" r:id="rId2"/>
    <sheet name="Family 구성도" sheetId="12" r:id="rId3"/>
    <sheet name="Dynamo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'1.Floors'!$B$1:$AH$98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Fdn'!$B$1:$AH$202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32" i="27" l="1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29" i="27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AD29" i="27" s="1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26" i="27"/>
  <c r="AB26" i="27"/>
  <c r="AA26" i="27"/>
  <c r="Z26" i="27"/>
  <c r="Y26" i="27"/>
  <c r="X26" i="27"/>
  <c r="W26" i="27"/>
  <c r="V26" i="27"/>
  <c r="U26" i="27"/>
  <c r="T26" i="27"/>
  <c r="S26" i="27"/>
  <c r="R26" i="27"/>
  <c r="Q26" i="27"/>
  <c r="P26" i="27"/>
  <c r="O26" i="27"/>
  <c r="N26" i="27"/>
  <c r="M26" i="27"/>
  <c r="L26" i="27"/>
  <c r="K26" i="27"/>
  <c r="J26" i="27"/>
  <c r="I26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28" i="20" l="1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84" i="20" l="1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9" i="20"/>
  <c r="J89" i="20"/>
  <c r="K89" i="20"/>
  <c r="L89" i="20"/>
  <c r="M89" i="20"/>
  <c r="N89" i="20"/>
  <c r="O89" i="20"/>
  <c r="P89" i="20"/>
  <c r="Q89" i="20"/>
  <c r="R89" i="20"/>
  <c r="S89" i="20"/>
  <c r="T89" i="20"/>
  <c r="U89" i="20"/>
  <c r="V89" i="20"/>
  <c r="W89" i="20"/>
  <c r="X89" i="20"/>
  <c r="Y89" i="20"/>
  <c r="Z89" i="20"/>
  <c r="AA89" i="20"/>
  <c r="AB89" i="20"/>
  <c r="AC89" i="20"/>
  <c r="I90" i="20"/>
  <c r="J90" i="20"/>
  <c r="K90" i="20"/>
  <c r="L90" i="20"/>
  <c r="M90" i="20"/>
  <c r="N90" i="20"/>
  <c r="O90" i="20"/>
  <c r="P90" i="20"/>
  <c r="Q90" i="20"/>
  <c r="R90" i="20"/>
  <c r="S90" i="20"/>
  <c r="T90" i="20"/>
  <c r="U90" i="20"/>
  <c r="V90" i="20"/>
  <c r="W90" i="20"/>
  <c r="X90" i="20"/>
  <c r="Y90" i="20"/>
  <c r="Z90" i="20"/>
  <c r="AA90" i="20"/>
  <c r="AB90" i="20"/>
  <c r="AC90" i="20"/>
  <c r="I91" i="20"/>
  <c r="J91" i="20"/>
  <c r="K91" i="20"/>
  <c r="L91" i="20"/>
  <c r="M91" i="20"/>
  <c r="N91" i="20"/>
  <c r="O91" i="20"/>
  <c r="P91" i="20"/>
  <c r="Q91" i="20"/>
  <c r="R91" i="20"/>
  <c r="S91" i="20"/>
  <c r="T91" i="20"/>
  <c r="U91" i="20"/>
  <c r="V91" i="20"/>
  <c r="W91" i="20"/>
  <c r="X91" i="20"/>
  <c r="Y91" i="20"/>
  <c r="Z91" i="20"/>
  <c r="AA91" i="20"/>
  <c r="AB91" i="20"/>
  <c r="AC91" i="20"/>
  <c r="I92" i="20"/>
  <c r="J92" i="20"/>
  <c r="K92" i="20"/>
  <c r="L92" i="20"/>
  <c r="M92" i="20"/>
  <c r="N92" i="20"/>
  <c r="O92" i="20"/>
  <c r="P92" i="20"/>
  <c r="Q92" i="20"/>
  <c r="R92" i="20"/>
  <c r="S92" i="20"/>
  <c r="T92" i="20"/>
  <c r="U92" i="20"/>
  <c r="V92" i="20"/>
  <c r="W92" i="20"/>
  <c r="X92" i="20"/>
  <c r="Y92" i="20"/>
  <c r="Z92" i="20"/>
  <c r="AA92" i="20"/>
  <c r="AB92" i="20"/>
  <c r="AC92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81" i="27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4" i="27"/>
  <c r="AB74" i="27"/>
  <c r="AA74" i="27"/>
  <c r="Z74" i="27"/>
  <c r="Y74" i="27"/>
  <c r="X74" i="27"/>
  <c r="W74" i="27"/>
  <c r="V74" i="27"/>
  <c r="U74" i="27"/>
  <c r="T74" i="27"/>
  <c r="S74" i="27"/>
  <c r="R74" i="27"/>
  <c r="Q74" i="27"/>
  <c r="P74" i="27"/>
  <c r="O74" i="27"/>
  <c r="N74" i="27"/>
  <c r="M74" i="27"/>
  <c r="L74" i="27"/>
  <c r="K74" i="27"/>
  <c r="J74" i="27"/>
  <c r="I74" i="27"/>
  <c r="AC73" i="27"/>
  <c r="AB73" i="27"/>
  <c r="AA73" i="27"/>
  <c r="Z73" i="27"/>
  <c r="Y73" i="27"/>
  <c r="X73" i="27"/>
  <c r="W73" i="27"/>
  <c r="V73" i="27"/>
  <c r="U73" i="27"/>
  <c r="T73" i="27"/>
  <c r="S73" i="27"/>
  <c r="R73" i="27"/>
  <c r="Q73" i="27"/>
  <c r="P73" i="27"/>
  <c r="O73" i="27"/>
  <c r="N73" i="27"/>
  <c r="M73" i="27"/>
  <c r="L73" i="27"/>
  <c r="K73" i="27"/>
  <c r="J73" i="27"/>
  <c r="I73" i="27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179" i="27"/>
  <c r="AB179" i="27"/>
  <c r="AA179" i="27"/>
  <c r="Z179" i="27"/>
  <c r="Y179" i="27"/>
  <c r="X179" i="27"/>
  <c r="W179" i="27"/>
  <c r="V179" i="27"/>
  <c r="U179" i="27"/>
  <c r="T179" i="27"/>
  <c r="S179" i="27"/>
  <c r="R179" i="27"/>
  <c r="Q179" i="27"/>
  <c r="P179" i="27"/>
  <c r="O179" i="27"/>
  <c r="N179" i="27"/>
  <c r="M179" i="27"/>
  <c r="L179" i="27"/>
  <c r="K179" i="27"/>
  <c r="J179" i="27"/>
  <c r="I179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70" i="27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168" i="27"/>
  <c r="AB168" i="27"/>
  <c r="AA168" i="27"/>
  <c r="Z168" i="27"/>
  <c r="Y168" i="27"/>
  <c r="X168" i="27"/>
  <c r="W168" i="27"/>
  <c r="V168" i="27"/>
  <c r="U168" i="27"/>
  <c r="T168" i="27"/>
  <c r="S168" i="27"/>
  <c r="R168" i="27"/>
  <c r="Q168" i="27"/>
  <c r="P168" i="27"/>
  <c r="O168" i="27"/>
  <c r="N168" i="27"/>
  <c r="M168" i="27"/>
  <c r="L168" i="27"/>
  <c r="K168" i="27"/>
  <c r="J168" i="27"/>
  <c r="I168" i="27"/>
  <c r="AC167" i="27"/>
  <c r="AB167" i="27"/>
  <c r="AA167" i="27"/>
  <c r="Z167" i="27"/>
  <c r="Y167" i="27"/>
  <c r="X167" i="27"/>
  <c r="W167" i="27"/>
  <c r="V167" i="27"/>
  <c r="U167" i="27"/>
  <c r="T167" i="27"/>
  <c r="S167" i="27"/>
  <c r="R167" i="27"/>
  <c r="Q167" i="27"/>
  <c r="P167" i="27"/>
  <c r="O167" i="27"/>
  <c r="N167" i="27"/>
  <c r="M167" i="27"/>
  <c r="L167" i="27"/>
  <c r="K167" i="27"/>
  <c r="J167" i="27"/>
  <c r="I167" i="27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43" i="27"/>
  <c r="AB43" i="27"/>
  <c r="AA43" i="27"/>
  <c r="Z43" i="27"/>
  <c r="Y43" i="27"/>
  <c r="X43" i="27"/>
  <c r="W43" i="27"/>
  <c r="V43" i="27"/>
  <c r="U43" i="27"/>
  <c r="T43" i="27"/>
  <c r="S43" i="27"/>
  <c r="R43" i="27"/>
  <c r="Q43" i="27"/>
  <c r="P43" i="27"/>
  <c r="O43" i="27"/>
  <c r="N43" i="27"/>
  <c r="M43" i="27"/>
  <c r="L43" i="27"/>
  <c r="K43" i="27"/>
  <c r="J43" i="27"/>
  <c r="I43" i="27"/>
  <c r="AC42" i="27"/>
  <c r="AB42" i="27"/>
  <c r="AA42" i="27"/>
  <c r="Z42" i="27"/>
  <c r="Y42" i="27"/>
  <c r="X42" i="27"/>
  <c r="W42" i="27"/>
  <c r="V42" i="27"/>
  <c r="U42" i="27"/>
  <c r="T42" i="27"/>
  <c r="S42" i="27"/>
  <c r="R42" i="27"/>
  <c r="Q42" i="27"/>
  <c r="P42" i="27"/>
  <c r="O42" i="27"/>
  <c r="N42" i="27"/>
  <c r="M42" i="27"/>
  <c r="L42" i="27"/>
  <c r="K42" i="27"/>
  <c r="J42" i="27"/>
  <c r="I42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38" i="20" l="1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79" i="27"/>
  <c r="AB79" i="27"/>
  <c r="AA79" i="27"/>
  <c r="Z79" i="27"/>
  <c r="Y79" i="27"/>
  <c r="X79" i="27"/>
  <c r="W79" i="27"/>
  <c r="V79" i="27"/>
  <c r="U79" i="27"/>
  <c r="T79" i="27"/>
  <c r="S79" i="27"/>
  <c r="R79" i="27"/>
  <c r="Q79" i="27"/>
  <c r="P79" i="27"/>
  <c r="O79" i="27"/>
  <c r="N79" i="27"/>
  <c r="M79" i="27"/>
  <c r="L79" i="27"/>
  <c r="K79" i="27"/>
  <c r="J79" i="27"/>
  <c r="I79" i="27"/>
  <c r="AC78" i="27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69" i="27"/>
  <c r="AB69" i="27"/>
  <c r="AA69" i="27"/>
  <c r="Z69" i="27"/>
  <c r="Y69" i="27"/>
  <c r="X69" i="27"/>
  <c r="W69" i="27"/>
  <c r="V69" i="27"/>
  <c r="U69" i="27"/>
  <c r="T69" i="27"/>
  <c r="S69" i="27"/>
  <c r="R69" i="27"/>
  <c r="Q69" i="27"/>
  <c r="P69" i="27"/>
  <c r="O69" i="27"/>
  <c r="N69" i="27"/>
  <c r="M69" i="27"/>
  <c r="L69" i="27"/>
  <c r="K69" i="27"/>
  <c r="J69" i="27"/>
  <c r="I69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87" i="27"/>
  <c r="AB87" i="27"/>
  <c r="AA87" i="27"/>
  <c r="Z87" i="27"/>
  <c r="Y87" i="27"/>
  <c r="X87" i="27"/>
  <c r="W87" i="27"/>
  <c r="V87" i="27"/>
  <c r="U87" i="27"/>
  <c r="T87" i="27"/>
  <c r="S87" i="27"/>
  <c r="R87" i="27"/>
  <c r="Q87" i="27"/>
  <c r="P87" i="27"/>
  <c r="O87" i="27"/>
  <c r="N87" i="27"/>
  <c r="M87" i="27"/>
  <c r="L87" i="27"/>
  <c r="K87" i="27"/>
  <c r="J87" i="27"/>
  <c r="I87" i="27"/>
  <c r="AC86" i="27"/>
  <c r="AB86" i="27"/>
  <c r="AA86" i="27"/>
  <c r="Z86" i="27"/>
  <c r="Y86" i="27"/>
  <c r="X86" i="27"/>
  <c r="W86" i="27"/>
  <c r="V86" i="27"/>
  <c r="U86" i="27"/>
  <c r="T86" i="27"/>
  <c r="S86" i="27"/>
  <c r="R86" i="27"/>
  <c r="Q86" i="27"/>
  <c r="P86" i="27"/>
  <c r="O86" i="27"/>
  <c r="N86" i="27"/>
  <c r="M86" i="27"/>
  <c r="L86" i="27"/>
  <c r="K86" i="27"/>
  <c r="J86" i="27"/>
  <c r="I86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113" i="27" l="1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 l="1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47" i="27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92" i="27" l="1"/>
  <c r="AB192" i="27"/>
  <c r="AA192" i="27"/>
  <c r="Z192" i="27"/>
  <c r="Y192" i="27"/>
  <c r="X192" i="27"/>
  <c r="W192" i="27"/>
  <c r="V192" i="27"/>
  <c r="U192" i="27"/>
  <c r="T192" i="27"/>
  <c r="S192" i="27"/>
  <c r="R192" i="27"/>
  <c r="Q192" i="27"/>
  <c r="P192" i="27"/>
  <c r="O192" i="27"/>
  <c r="N192" i="27"/>
  <c r="M192" i="27"/>
  <c r="L192" i="27"/>
  <c r="K192" i="27"/>
  <c r="J192" i="27"/>
  <c r="I192" i="27"/>
  <c r="AC191" i="27"/>
  <c r="AB191" i="27"/>
  <c r="AA191" i="27"/>
  <c r="Z191" i="27"/>
  <c r="Y191" i="27"/>
  <c r="X191" i="27"/>
  <c r="W191" i="27"/>
  <c r="V191" i="27"/>
  <c r="U191" i="27"/>
  <c r="T191" i="27"/>
  <c r="S191" i="27"/>
  <c r="R191" i="27"/>
  <c r="Q191" i="27"/>
  <c r="P191" i="27"/>
  <c r="O191" i="27"/>
  <c r="N191" i="27"/>
  <c r="M191" i="27"/>
  <c r="L191" i="27"/>
  <c r="K191" i="27"/>
  <c r="J191" i="27"/>
  <c r="I191" i="27"/>
  <c r="AC79" i="20"/>
  <c r="AB79" i="20"/>
  <c r="AA79" i="20"/>
  <c r="Z79" i="20"/>
  <c r="Y79" i="20"/>
  <c r="X79" i="20"/>
  <c r="W79" i="20"/>
  <c r="V79" i="20"/>
  <c r="U79" i="20"/>
  <c r="T79" i="20"/>
  <c r="S79" i="20"/>
  <c r="R79" i="20"/>
  <c r="Q79" i="20"/>
  <c r="P79" i="20"/>
  <c r="O79" i="20"/>
  <c r="N79" i="20"/>
  <c r="M79" i="20"/>
  <c r="L79" i="20"/>
  <c r="K79" i="20"/>
  <c r="J79" i="20"/>
  <c r="I79" i="20"/>
  <c r="AC63" i="27" l="1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33" i="20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88" i="27" l="1"/>
  <c r="AB188" i="27"/>
  <c r="AA188" i="27"/>
  <c r="Z188" i="27"/>
  <c r="Y188" i="27"/>
  <c r="X188" i="27"/>
  <c r="W188" i="27"/>
  <c r="V188" i="27"/>
  <c r="U188" i="27"/>
  <c r="T188" i="27"/>
  <c r="S188" i="27"/>
  <c r="R188" i="27"/>
  <c r="Q188" i="27"/>
  <c r="P188" i="27"/>
  <c r="O188" i="27"/>
  <c r="N188" i="27"/>
  <c r="M188" i="27"/>
  <c r="L188" i="27"/>
  <c r="K188" i="27"/>
  <c r="J188" i="27"/>
  <c r="I188" i="27"/>
  <c r="AC187" i="27"/>
  <c r="AB187" i="27"/>
  <c r="AA187" i="27"/>
  <c r="Z187" i="27"/>
  <c r="Y187" i="27"/>
  <c r="X187" i="27"/>
  <c r="W187" i="27"/>
  <c r="V187" i="27"/>
  <c r="U187" i="27"/>
  <c r="T187" i="27"/>
  <c r="S187" i="27"/>
  <c r="R187" i="27"/>
  <c r="Q187" i="27"/>
  <c r="P187" i="27"/>
  <c r="O187" i="27"/>
  <c r="N187" i="27"/>
  <c r="M187" i="27"/>
  <c r="L187" i="27"/>
  <c r="K187" i="27"/>
  <c r="J187" i="27"/>
  <c r="I187" i="27"/>
  <c r="AC200" i="27"/>
  <c r="AB200" i="27"/>
  <c r="AA200" i="27"/>
  <c r="Z200" i="27"/>
  <c r="Y200" i="27"/>
  <c r="X200" i="27"/>
  <c r="W200" i="27"/>
  <c r="V200" i="27"/>
  <c r="U200" i="27"/>
  <c r="T200" i="27"/>
  <c r="S200" i="27"/>
  <c r="R200" i="27"/>
  <c r="Q200" i="27"/>
  <c r="P200" i="27"/>
  <c r="O200" i="27"/>
  <c r="N200" i="27"/>
  <c r="M200" i="27"/>
  <c r="L200" i="27"/>
  <c r="K200" i="27"/>
  <c r="J200" i="27"/>
  <c r="I200" i="27"/>
  <c r="AC199" i="27"/>
  <c r="AB199" i="27"/>
  <c r="AA199" i="27"/>
  <c r="Z199" i="27"/>
  <c r="Y199" i="27"/>
  <c r="X199" i="27"/>
  <c r="W199" i="27"/>
  <c r="V199" i="27"/>
  <c r="U199" i="27"/>
  <c r="T199" i="27"/>
  <c r="S199" i="27"/>
  <c r="R199" i="27"/>
  <c r="Q199" i="27"/>
  <c r="P199" i="27"/>
  <c r="O199" i="27"/>
  <c r="N199" i="27"/>
  <c r="M199" i="27"/>
  <c r="L199" i="27"/>
  <c r="K199" i="27"/>
  <c r="J199" i="27"/>
  <c r="I199" i="27"/>
  <c r="AC198" i="27"/>
  <c r="AB198" i="27"/>
  <c r="AA198" i="27"/>
  <c r="Z198" i="27"/>
  <c r="Y198" i="27"/>
  <c r="X198" i="27"/>
  <c r="W198" i="27"/>
  <c r="V198" i="27"/>
  <c r="U198" i="27"/>
  <c r="T198" i="27"/>
  <c r="S198" i="27"/>
  <c r="R198" i="27"/>
  <c r="Q198" i="27"/>
  <c r="P198" i="27"/>
  <c r="O198" i="27"/>
  <c r="N198" i="27"/>
  <c r="M198" i="27"/>
  <c r="L198" i="27"/>
  <c r="K198" i="27"/>
  <c r="J198" i="27"/>
  <c r="I198" i="27"/>
  <c r="AC197" i="27"/>
  <c r="AB197" i="27"/>
  <c r="AA197" i="27"/>
  <c r="Z197" i="27"/>
  <c r="Y197" i="27"/>
  <c r="X197" i="27"/>
  <c r="W197" i="27"/>
  <c r="V197" i="27"/>
  <c r="U197" i="27"/>
  <c r="T197" i="27"/>
  <c r="S197" i="27"/>
  <c r="R197" i="27"/>
  <c r="Q197" i="27"/>
  <c r="P197" i="27"/>
  <c r="O197" i="27"/>
  <c r="N197" i="27"/>
  <c r="M197" i="27"/>
  <c r="L197" i="27"/>
  <c r="K197" i="27"/>
  <c r="J197" i="27"/>
  <c r="I197" i="27"/>
  <c r="AC196" i="27"/>
  <c r="AB196" i="27"/>
  <c r="AA196" i="27"/>
  <c r="Z196" i="27"/>
  <c r="Y196" i="27"/>
  <c r="X196" i="27"/>
  <c r="W196" i="27"/>
  <c r="V196" i="27"/>
  <c r="U196" i="27"/>
  <c r="T196" i="27"/>
  <c r="S196" i="27"/>
  <c r="R196" i="27"/>
  <c r="Q196" i="27"/>
  <c r="P196" i="27"/>
  <c r="O196" i="27"/>
  <c r="N196" i="27"/>
  <c r="M196" i="27"/>
  <c r="L196" i="27"/>
  <c r="K196" i="27"/>
  <c r="J196" i="27"/>
  <c r="I196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71" i="20" l="1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68" i="20"/>
  <c r="AB68" i="20"/>
  <c r="AA68" i="20"/>
  <c r="Z68" i="20"/>
  <c r="Y68" i="20"/>
  <c r="X68" i="20"/>
  <c r="W68" i="20"/>
  <c r="V68" i="20"/>
  <c r="U68" i="20"/>
  <c r="T68" i="20"/>
  <c r="S68" i="20"/>
  <c r="R68" i="20"/>
  <c r="Q68" i="20"/>
  <c r="P68" i="20"/>
  <c r="O68" i="20"/>
  <c r="N68" i="20"/>
  <c r="M68" i="20"/>
  <c r="L68" i="20"/>
  <c r="K68" i="20"/>
  <c r="J68" i="20"/>
  <c r="I68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38" i="27" l="1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37" i="27"/>
  <c r="AB37" i="27"/>
  <c r="AA37" i="27"/>
  <c r="Z37" i="27"/>
  <c r="Y37" i="27"/>
  <c r="X37" i="27"/>
  <c r="W37" i="27"/>
  <c r="V37" i="27"/>
  <c r="U37" i="27"/>
  <c r="T37" i="27"/>
  <c r="S37" i="27"/>
  <c r="R37" i="27"/>
  <c r="Q37" i="27"/>
  <c r="P37" i="27"/>
  <c r="O37" i="27"/>
  <c r="N37" i="27"/>
  <c r="M37" i="27"/>
  <c r="L37" i="27"/>
  <c r="K37" i="27"/>
  <c r="J37" i="27"/>
  <c r="I37" i="27"/>
  <c r="AC36" i="27"/>
  <c r="AB36" i="27"/>
  <c r="AA36" i="27"/>
  <c r="Z36" i="27"/>
  <c r="Y36" i="27"/>
  <c r="X36" i="27"/>
  <c r="W36" i="27"/>
  <c r="V36" i="27"/>
  <c r="U36" i="27"/>
  <c r="T36" i="27"/>
  <c r="S36" i="27"/>
  <c r="R36" i="27"/>
  <c r="Q36" i="27"/>
  <c r="P36" i="27"/>
  <c r="O36" i="27"/>
  <c r="N36" i="27"/>
  <c r="M36" i="27"/>
  <c r="L36" i="27"/>
  <c r="K36" i="27"/>
  <c r="J36" i="27"/>
  <c r="I36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2" i="20"/>
  <c r="AB62" i="20"/>
  <c r="AA62" i="20"/>
  <c r="Z62" i="20"/>
  <c r="Y62" i="20"/>
  <c r="X62" i="20"/>
  <c r="W62" i="20"/>
  <c r="V62" i="20"/>
  <c r="U62" i="20"/>
  <c r="T62" i="20"/>
  <c r="S62" i="20"/>
  <c r="R62" i="20"/>
  <c r="Q62" i="20"/>
  <c r="P62" i="20"/>
  <c r="O62" i="20"/>
  <c r="N62" i="20"/>
  <c r="M62" i="20"/>
  <c r="L62" i="20"/>
  <c r="K62" i="20"/>
  <c r="J62" i="20"/>
  <c r="I62" i="20"/>
  <c r="AC61" i="20"/>
  <c r="AB61" i="20"/>
  <c r="AA61" i="20"/>
  <c r="Z61" i="20"/>
  <c r="Y61" i="20"/>
  <c r="X61" i="20"/>
  <c r="W61" i="20"/>
  <c r="V61" i="20"/>
  <c r="U61" i="20"/>
  <c r="T61" i="20"/>
  <c r="S61" i="20"/>
  <c r="R61" i="20"/>
  <c r="Q61" i="20"/>
  <c r="P61" i="20"/>
  <c r="O61" i="20"/>
  <c r="N61" i="20"/>
  <c r="M61" i="20"/>
  <c r="L61" i="20"/>
  <c r="K61" i="20"/>
  <c r="J61" i="20"/>
  <c r="I61" i="20"/>
  <c r="AC60" i="20"/>
  <c r="AB60" i="20"/>
  <c r="AA60" i="20"/>
  <c r="Z60" i="20"/>
  <c r="Y60" i="20"/>
  <c r="X60" i="20"/>
  <c r="W60" i="20"/>
  <c r="V60" i="20"/>
  <c r="U60" i="20"/>
  <c r="T60" i="20"/>
  <c r="S60" i="20"/>
  <c r="R60" i="20"/>
  <c r="Q60" i="20"/>
  <c r="P60" i="20"/>
  <c r="O60" i="20"/>
  <c r="N60" i="20"/>
  <c r="M60" i="20"/>
  <c r="L60" i="20"/>
  <c r="K60" i="20"/>
  <c r="J60" i="20"/>
  <c r="I60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AD57" i="20" s="1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AD56" i="20" s="1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4" i="20"/>
  <c r="AB54" i="20"/>
  <c r="AA54" i="20"/>
  <c r="Z54" i="20"/>
  <c r="Y54" i="20"/>
  <c r="X54" i="20"/>
  <c r="W54" i="20"/>
  <c r="V54" i="20"/>
  <c r="U54" i="20"/>
  <c r="T54" i="20"/>
  <c r="S54" i="20"/>
  <c r="R54" i="20"/>
  <c r="Q54" i="20"/>
  <c r="P54" i="20"/>
  <c r="O54" i="20"/>
  <c r="N54" i="20"/>
  <c r="M54" i="20"/>
  <c r="L54" i="20"/>
  <c r="K54" i="20"/>
  <c r="J54" i="20"/>
  <c r="I54" i="20"/>
  <c r="AC53" i="20"/>
  <c r="AB53" i="20"/>
  <c r="AA53" i="20"/>
  <c r="Z53" i="20"/>
  <c r="Y53" i="20"/>
  <c r="X53" i="20"/>
  <c r="W53" i="20"/>
  <c r="V53" i="20"/>
  <c r="U53" i="20"/>
  <c r="T53" i="20"/>
  <c r="S53" i="20"/>
  <c r="R53" i="20"/>
  <c r="Q53" i="20"/>
  <c r="P53" i="20"/>
  <c r="O53" i="20"/>
  <c r="N53" i="20"/>
  <c r="M53" i="20"/>
  <c r="L53" i="20"/>
  <c r="K53" i="20"/>
  <c r="J53" i="20"/>
  <c r="I53" i="20"/>
  <c r="AC77" i="20"/>
  <c r="AB77" i="20"/>
  <c r="AA77" i="20"/>
  <c r="Z77" i="20"/>
  <c r="Y77" i="20"/>
  <c r="X77" i="20"/>
  <c r="W77" i="20"/>
  <c r="V77" i="20"/>
  <c r="U77" i="20"/>
  <c r="T77" i="20"/>
  <c r="S77" i="20"/>
  <c r="R77" i="20"/>
  <c r="Q77" i="20"/>
  <c r="P77" i="20"/>
  <c r="O77" i="20"/>
  <c r="N77" i="20"/>
  <c r="M77" i="20"/>
  <c r="L77" i="20"/>
  <c r="K77" i="20"/>
  <c r="J77" i="20"/>
  <c r="I77" i="20"/>
  <c r="AC76" i="20"/>
  <c r="AB76" i="20"/>
  <c r="AA76" i="20"/>
  <c r="Z76" i="20"/>
  <c r="Y76" i="20"/>
  <c r="X76" i="20"/>
  <c r="W76" i="20"/>
  <c r="V76" i="20"/>
  <c r="U76" i="20"/>
  <c r="T76" i="20"/>
  <c r="S76" i="20"/>
  <c r="R76" i="20"/>
  <c r="Q76" i="20"/>
  <c r="P76" i="20"/>
  <c r="O76" i="20"/>
  <c r="N76" i="20"/>
  <c r="M76" i="20"/>
  <c r="L76" i="20"/>
  <c r="K76" i="20"/>
  <c r="J76" i="20"/>
  <c r="I76" i="20"/>
  <c r="AC80" i="20"/>
  <c r="AB80" i="20"/>
  <c r="AA80" i="20"/>
  <c r="Z80" i="20"/>
  <c r="Y80" i="20"/>
  <c r="X80" i="20"/>
  <c r="W80" i="20"/>
  <c r="V80" i="20"/>
  <c r="U80" i="20"/>
  <c r="T80" i="20"/>
  <c r="S80" i="20"/>
  <c r="R80" i="20"/>
  <c r="Q80" i="20"/>
  <c r="P80" i="20"/>
  <c r="O80" i="20"/>
  <c r="N80" i="20"/>
  <c r="M80" i="20"/>
  <c r="AD80" i="20" s="1"/>
  <c r="L80" i="20"/>
  <c r="K80" i="20"/>
  <c r="J80" i="20"/>
  <c r="I80" i="20"/>
  <c r="AC78" i="20"/>
  <c r="AB78" i="20"/>
  <c r="AA78" i="20"/>
  <c r="Z78" i="20"/>
  <c r="Y78" i="20"/>
  <c r="X78" i="20"/>
  <c r="W78" i="20"/>
  <c r="V78" i="20"/>
  <c r="U78" i="20"/>
  <c r="T78" i="20"/>
  <c r="S78" i="20"/>
  <c r="R78" i="20"/>
  <c r="Q78" i="20"/>
  <c r="P78" i="20"/>
  <c r="O78" i="20"/>
  <c r="N78" i="20"/>
  <c r="M78" i="20"/>
  <c r="AD78" i="20" s="1"/>
  <c r="L78" i="20"/>
  <c r="K78" i="20"/>
  <c r="J78" i="20"/>
  <c r="I78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L75" i="20"/>
  <c r="K75" i="20"/>
  <c r="J75" i="20"/>
  <c r="I75" i="20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AD50" i="20" s="1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47" i="20"/>
  <c r="AB47" i="20"/>
  <c r="AA47" i="20"/>
  <c r="Z47" i="20"/>
  <c r="Y47" i="20"/>
  <c r="X47" i="20"/>
  <c r="W47" i="20"/>
  <c r="V47" i="20"/>
  <c r="U47" i="20"/>
  <c r="T47" i="20"/>
  <c r="S47" i="20"/>
  <c r="R47" i="20"/>
  <c r="Q47" i="20"/>
  <c r="P47" i="20"/>
  <c r="O47" i="20"/>
  <c r="N47" i="20"/>
  <c r="M47" i="20"/>
  <c r="L47" i="20"/>
  <c r="K47" i="20"/>
  <c r="J47" i="20"/>
  <c r="I47" i="20"/>
  <c r="AC46" i="20"/>
  <c r="AB46" i="20"/>
  <c r="AA46" i="20"/>
  <c r="Z46" i="20"/>
  <c r="Y46" i="20"/>
  <c r="X46" i="20"/>
  <c r="W46" i="20"/>
  <c r="V46" i="20"/>
  <c r="U46" i="20"/>
  <c r="T46" i="20"/>
  <c r="S46" i="20"/>
  <c r="R46" i="20"/>
  <c r="Q46" i="20"/>
  <c r="P46" i="20"/>
  <c r="O46" i="20"/>
  <c r="N46" i="20"/>
  <c r="M46" i="20"/>
  <c r="L46" i="20"/>
  <c r="K46" i="20"/>
  <c r="J46" i="20"/>
  <c r="I46" i="20"/>
  <c r="AD49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<sst xmlns="http://schemas.openxmlformats.org/spreadsheetml/2006/main" count="34278" uniqueCount="6064">
  <si>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</si>
  <si>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</si>
  <si>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</si>
  <si>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</si>
  <si>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</si>
  <si>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</si>
  <si>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</si>
  <si>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</si>
  <si>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</si>
  <si>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</si>
  <si>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</si>
  <si>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</si>
  <si>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</si>
  <si>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</si>
  <si>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</si>
  <si>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</si>
  <si>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</si>
  <si>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</si>
  <si>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</si>
  <si>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</si>
  <si>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</si>
  <si>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</si>
  <si>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</si>
  <si>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</si>
  <si>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</si>
  <si>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</si>
  <si>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</si>
  <si>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</si>
  <si>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</si>
  <si>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</si>
  <si>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</si>
  <si>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</si>
  <si>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</si>
  <si>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</si>
  <si>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</si>
  <si>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</si>
  <si>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</si>
  <si>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</si>
  <si>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</si>
  <si>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</si>
  <si>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</si>
  <si>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</si>
  <si>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</si>
  <si>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</si>
  <si>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</si>
  <si>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</si>
  <si>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</si>
  <si>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</si>
  <si>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</si>
  <si>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</si>
  <si>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</si>
  <si>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</si>
  <si>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</si>
  <si>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</si>
  <si>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</si>
  <si>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</si>
  <si>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</si>
  <si>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</si>
  <si>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</si>
  <si>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</si>
  <si>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</si>
  <si>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</si>
  <si>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</si>
  <si>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</si>
  <si>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</si>
  <si>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</si>
  <si>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</si>
  <si>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</si>
  <si>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</si>
  <si>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</si>
  <si>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</si>
  <si>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</si>
  <si>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</si>
  <si>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</si>
  <si>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</si>
  <si>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</si>
  <si>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</si>
  <si>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</si>
  <si>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</si>
  <si>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</si>
  <si>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</si>
  <si>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</si>
  <si>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</si>
  <si>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</si>
  <si>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</si>
  <si>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</si>
  <si>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</si>
  <si>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</si>
  <si>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</si>
  <si>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</si>
  <si>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</si>
  <si>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</si>
  <si>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</si>
  <si>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</si>
  <si>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</si>
  <si>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</si>
  <si>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</si>
  <si>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</si>
  <si>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</si>
  <si>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</si>
  <si>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</si>
  <si>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</si>
  <si>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</si>
  <si>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</si>
  <si>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</si>
  <si>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</si>
  <si>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</si>
  <si>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</si>
  <si>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</si>
  <si>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</si>
  <si>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</si>
  <si>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</si>
  <si>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</si>
  <si>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</si>
  <si>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</si>
  <si>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</si>
  <si>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</si>
  <si>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</si>
  <si>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</si>
  <si>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</si>
  <si>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</si>
  <si>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</si>
  <si>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</si>
  <si>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</si>
  <si>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</si>
  <si>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</si>
  <si>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</si>
  <si>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</si>
  <si>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</si>
  <si>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</si>
  <si>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</si>
  <si>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</si>
  <si>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</si>
  <si>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</si>
  <si>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</si>
  <si>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</si>
  <si>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</si>
  <si>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</si>
  <si>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</si>
  <si>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</si>
  <si>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</si>
  <si>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</si>
  <si>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</si>
  <si>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</si>
  <si>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</si>
  <si>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</si>
  <si>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</si>
  <si>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</si>
  <si>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</si>
  <si>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</si>
  <si>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</si>
  <si>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</si>
  <si>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</si>
  <si>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</si>
  <si>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</si>
  <si>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</si>
  <si>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</si>
  <si>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</si>
  <si>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</si>
  <si>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</si>
  <si>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</si>
  <si>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</si>
  <si>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</si>
  <si>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</si>
  <si>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</si>
  <si>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</si>
  <si>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</si>
  <si>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</si>
  <si>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</si>
  <si>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</si>
  <si>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</si>
  <si>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</si>
  <si>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</si>
  <si>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</si>
  <si>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</si>
  <si>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</si>
  <si>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</si>
  <si>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</si>
  <si>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</si>
  <si>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</si>
  <si>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</si>
  <si>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</si>
  <si>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</si>
  <si>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</si>
  <si>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</si>
  <si>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</si>
  <si>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</si>
  <si>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</si>
  <si>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</si>
  <si>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</si>
  <si>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</si>
  <si>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</si>
  <si>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</si>
  <si>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</si>
  <si>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</si>
  <si>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</si>
  <si>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</si>
  <si>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</si>
  <si>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</si>
  <si>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</si>
  <si>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</si>
  <si>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</si>
  <si>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</si>
  <si>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</si>
  <si>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</si>
  <si>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</si>
  <si>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</si>
  <si>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</si>
  <si>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</si>
  <si>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</si>
  <si>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</si>
  <si>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</si>
  <si>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</si>
  <si>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</si>
  <si>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</si>
  <si>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</si>
  <si>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</si>
  <si>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</si>
  <si>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</si>
  <si>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</si>
  <si>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</si>
  <si>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</si>
  <si>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</si>
  <si>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</si>
  <si>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</si>
  <si>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</si>
  <si>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</si>
  <si>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</si>
  <si>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</si>
  <si>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</si>
  <si>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</si>
  <si>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</si>
  <si>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</si>
  <si>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</si>
  <si>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</si>
  <si>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</si>
  <si>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</si>
  <si>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</si>
  <si>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</si>
  <si>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</si>
  <si>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</si>
  <si>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</si>
  <si>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</si>
  <si>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</si>
  <si>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</si>
  <si>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</si>
  <si>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</si>
  <si>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</si>
  <si>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</si>
  <si>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</si>
  <si>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</si>
  <si>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</si>
  <si>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</si>
  <si>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</si>
  <si>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</si>
  <si>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</si>
  <si>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</si>
  <si>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</si>
  <si>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</si>
  <si>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</si>
  <si>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</si>
  <si>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</si>
  <si>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</si>
  <si>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</si>
  <si>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</si>
  <si>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</si>
  <si>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</si>
  <si>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</si>
  <si>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</si>
  <si>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</si>
  <si>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</si>
  <si>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</si>
  <si>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</si>
  <si>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</si>
  <si>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</si>
  <si>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</si>
  <si>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</si>
  <si>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</si>
  <si>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</si>
  <si>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</si>
  <si>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</si>
  <si>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</si>
  <si>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</si>
  <si>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</si>
  <si>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</si>
  <si>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</si>
  <si>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</si>
  <si>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</si>
  <si>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</si>
  <si>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</si>
  <si>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</si>
  <si>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</si>
  <si>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</si>
  <si>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</si>
  <si>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</si>
  <si>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</si>
  <si>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</si>
  <si>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</si>
  <si>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</si>
  <si>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</si>
  <si>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</si>
  <si>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</si>
  <si>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</si>
  <si>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</si>
  <si>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</si>
  <si>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</si>
  <si>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</si>
  <si>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</si>
  <si>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</si>
  <si>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</si>
  <si>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</si>
  <si>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</si>
  <si>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</si>
  <si>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</si>
  <si>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</si>
  <si>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</si>
  <si>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</si>
  <si>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</si>
  <si>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</si>
  <si>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</si>
  <si>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</si>
  <si>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</si>
  <si>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</si>
  <si>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</si>
  <si>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</si>
  <si>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</si>
  <si>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</si>
  <si>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</si>
  <si>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</si>
  <si>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</si>
  <si>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</si>
  <si>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</si>
  <si>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</si>
  <si>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</si>
  <si>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</si>
  <si>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</si>
  <si>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</si>
  <si>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</si>
  <si>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</si>
  <si>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</si>
  <si>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</si>
  <si>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</si>
  <si>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</si>
  <si>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</si>
  <si>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</si>
  <si>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</si>
  <si>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</si>
  <si>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</si>
  <si>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</si>
  <si>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</si>
  <si>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</si>
  <si>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</si>
  <si>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</si>
  <si>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</si>
  <si>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</si>
  <si>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</si>
  <si>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</si>
  <si>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</si>
  <si>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</si>
  <si>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</si>
  <si>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</si>
  <si>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</si>
  <si>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</si>
  <si>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</si>
  <si>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</si>
  <si>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</si>
  <si>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</si>
  <si>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</si>
  <si>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</si>
  <si>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</si>
  <si>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</si>
  <si>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</si>
  <si>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</si>
  <si>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</si>
  <si>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</si>
  <si>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</si>
  <si>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</si>
  <si>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</si>
  <si>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</si>
  <si>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</si>
  <si>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</si>
  <si>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</si>
  <si>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</si>
  <si>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</si>
  <si>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</si>
  <si>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</si>
  <si>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</si>
  <si>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</si>
  <si>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</si>
  <si>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</si>
  <si>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</si>
  <si>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</si>
  <si>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</si>
  <si>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</si>
  <si>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</si>
  <si>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</si>
  <si>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</si>
  <si>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</si>
  <si>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</si>
  <si>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</si>
  <si>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</si>
  <si>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</si>
  <si>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</si>
  <si>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</si>
  <si>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</si>
  <si>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</si>
  <si>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</si>
  <si>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</si>
  <si>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</si>
  <si>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</si>
  <si>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</si>
  <si>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</si>
  <si>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</si>
  <si>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</si>
  <si>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</si>
  <si>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</si>
  <si>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</si>
  <si>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</si>
  <si>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</si>
  <si>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</si>
  <si>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</si>
  <si>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</si>
  <si>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</si>
  <si>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</si>
  <si>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</si>
  <si>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</si>
  <si>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</si>
  <si>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</si>
  <si>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</si>
  <si>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</si>
  <si>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</si>
  <si>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</si>
  <si>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</si>
  <si>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</si>
  <si>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</si>
  <si>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</si>
  <si>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</si>
  <si>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</si>
  <si>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</si>
  <si>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</si>
  <si>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</si>
  <si>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</si>
  <si>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</si>
  <si>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</si>
  <si>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</si>
  <si>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</si>
  <si>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</si>
  <si>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</si>
  <si>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</si>
  <si>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</si>
  <si>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</si>
  <si>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</si>
  <si>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</si>
  <si>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</si>
  <si>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</si>
  <si>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</si>
  <si>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</si>
  <si>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</si>
  <si>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</si>
  <si>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</si>
  <si>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</si>
  <si>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</si>
  <si>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</si>
  <si>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</si>
  <si>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</si>
  <si>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</si>
  <si>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</si>
  <si>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</si>
  <si>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</si>
  <si>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</si>
  <si>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</si>
  <si>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</si>
  <si>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</si>
  <si>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</si>
  <si>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</si>
  <si>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</si>
  <si>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</si>
  <si>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</si>
  <si>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</si>
  <si>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</si>
  <si>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</si>
  <si>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</si>
  <si>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</si>
  <si>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</si>
  <si>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</si>
  <si>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</si>
  <si>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</si>
  <si>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</si>
  <si>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</si>
  <si>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</si>
  <si>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</si>
  <si>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</si>
  <si>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</si>
  <si>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</si>
  <si>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</si>
  <si>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</si>
  <si>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</si>
  <si>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</si>
  <si>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</si>
  <si>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</si>
  <si>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</si>
  <si>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</si>
  <si>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</si>
  <si>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</si>
  <si>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</si>
  <si>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</si>
  <si>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</si>
  <si>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</si>
  <si>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</si>
  <si>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</si>
  <si>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</si>
  <si>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</si>
  <si>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</si>
  <si>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</si>
  <si>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</si>
  <si>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</si>
  <si>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</si>
  <si>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</si>
  <si>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</si>
  <si>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</si>
  <si>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</si>
  <si>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</si>
  <si>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</si>
  <si>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</si>
  <si>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</si>
  <si>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</si>
  <si>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</si>
  <si>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</si>
  <si>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</si>
  <si>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</si>
  <si>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</si>
  <si>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</si>
  <si>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</si>
  <si>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</si>
  <si>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</si>
  <si>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</si>
  <si>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</si>
  <si>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</si>
  <si>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</si>
  <si>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</si>
  <si>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</si>
  <si>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</si>
  <si>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</si>
  <si>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</si>
  <si>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</si>
  <si>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</si>
  <si>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</si>
  <si>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</si>
  <si>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</si>
  <si>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</si>
  <si>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</si>
  <si>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</si>
  <si>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</si>
  <si>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</si>
  <si>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</si>
  <si>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</si>
  <si>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</si>
  <si>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</si>
  <si>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</si>
  <si>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</si>
  <si>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</si>
  <si>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</si>
  <si>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</si>
  <si>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</si>
  <si>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</si>
  <si>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</si>
  <si>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</si>
  <si>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</si>
  <si>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</si>
  <si>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</si>
  <si>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</si>
  <si>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</si>
  <si>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</si>
  <si>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</si>
  <si>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</si>
  <si>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</si>
  <si>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</si>
  <si>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</si>
  <si>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</si>
  <si>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</si>
  <si>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</si>
  <si>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</si>
  <si>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</si>
  <si>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</si>
  <si>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</si>
  <si>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</si>
  <si>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</si>
  <si>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</si>
  <si>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</si>
  <si>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</si>
  <si>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</si>
  <si>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</si>
  <si>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</si>
  <si>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</si>
  <si>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</si>
  <si>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</si>
  <si>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</si>
  <si>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</si>
  <si>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</si>
  <si>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</si>
  <si>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</si>
  <si>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</si>
  <si>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</si>
  <si>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</si>
  <si>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</si>
  <si>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</si>
  <si>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</si>
  <si>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</si>
  <si>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</si>
  <si>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</si>
  <si>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</si>
  <si>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</si>
  <si>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</si>
  <si>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</si>
  <si>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</si>
  <si>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</si>
  <si>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</si>
  <si>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</si>
  <si>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</si>
  <si>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</si>
  <si>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</si>
  <si>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</si>
  <si>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</si>
  <si>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</si>
  <si>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</si>
  <si>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</si>
  <si>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</si>
  <si>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</si>
  <si>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</si>
  <si>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</si>
  <si>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</si>
  <si>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</si>
  <si>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</si>
  <si>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</si>
  <si>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</si>
  <si>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</si>
  <si>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</si>
  <si>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</si>
  <si>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</si>
  <si>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</si>
  <si>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</si>
  <si>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</si>
  <si>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</si>
  <si>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</si>
  <si>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</si>
  <si>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</si>
  <si>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</si>
  <si>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</si>
  <si>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</si>
  <si>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</si>
  <si>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</si>
  <si>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</si>
  <si>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</si>
  <si>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</si>
  <si>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</si>
  <si>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</si>
  <si>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</si>
  <si>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</si>
  <si>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</si>
  <si>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</si>
  <si>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</si>
  <si>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</si>
  <si>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</si>
  <si>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</si>
  <si>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</si>
  <si>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</si>
  <si>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</si>
  <si>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</si>
  <si>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</si>
  <si>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</si>
  <si>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</si>
  <si>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</si>
  <si>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</si>
  <si>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</si>
  <si>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</si>
  <si>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</si>
  <si>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</si>
  <si>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</si>
  <si>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</si>
  <si>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</si>
  <si>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</si>
  <si>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</si>
  <si>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</si>
  <si>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</si>
  <si>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</si>
  <si>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</si>
  <si>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</si>
  <si>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</si>
  <si>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</si>
  <si>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</si>
  <si>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</si>
  <si>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</si>
  <si>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</si>
  <si>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</si>
  <si>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</si>
  <si>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</si>
  <si>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</si>
  <si>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</si>
  <si>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</si>
  <si>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</si>
  <si>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</si>
  <si>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</si>
  <si>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</si>
  <si>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</si>
  <si>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</si>
  <si>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</si>
  <si>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</si>
  <si>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</si>
  <si>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</si>
  <si>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</si>
  <si>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</si>
  <si>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</si>
  <si>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</si>
  <si>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</si>
  <si>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</si>
  <si>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</si>
  <si>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</si>
  <si>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</si>
  <si>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</si>
  <si>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</si>
  <si>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</si>
  <si>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</si>
  <si>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</si>
  <si>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</si>
  <si>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</si>
  <si>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</si>
  <si>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</si>
  <si>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</si>
  <si>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</si>
  <si>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</si>
  <si>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</si>
  <si>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</si>
  <si>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</si>
  <si>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</si>
  <si>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</si>
  <si>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</si>
  <si>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</si>
  <si>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</si>
  <si>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</si>
  <si>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</si>
  <si>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</si>
  <si>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</si>
  <si>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</si>
  <si>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</si>
  <si>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</si>
  <si>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</si>
  <si>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</si>
  <si>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</si>
  <si>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</si>
  <si>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</si>
  <si>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</si>
  <si>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</si>
  <si>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</si>
  <si>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</si>
  <si>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</si>
  <si>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</si>
  <si>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</si>
  <si>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</si>
  <si>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</si>
  <si>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</si>
  <si>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</si>
  <si>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</si>
  <si>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</si>
  <si>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</si>
  <si>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</si>
  <si>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</si>
  <si>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</si>
  <si>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</si>
  <si>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</si>
  <si>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</si>
  <si>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</si>
  <si>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</si>
  <si>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</si>
  <si>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</si>
  <si>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</si>
  <si>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</si>
  <si>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</si>
  <si>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</si>
  <si>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</si>
  <si>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</si>
  <si>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</si>
  <si>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</si>
  <si>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</si>
  <si>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</si>
  <si>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</si>
  <si>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</si>
  <si>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</si>
  <si>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</si>
  <si>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</si>
  <si>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</si>
  <si>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</si>
  <si>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</si>
  <si>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</si>
  <si>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</si>
  <si>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</si>
  <si>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</si>
  <si>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</si>
  <si>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</si>
  <si>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</si>
  <si>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</si>
  <si>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</si>
  <si>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</si>
  <si>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</si>
  <si>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</si>
  <si>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</si>
  <si>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</si>
  <si>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</si>
  <si>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</si>
  <si>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</si>
  <si>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</si>
  <si>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</si>
  <si>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</si>
  <si>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</si>
  <si>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</si>
  <si>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</si>
  <si>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</si>
  <si>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</si>
  <si>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</si>
  <si>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</si>
  <si>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</si>
  <si>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</si>
  <si>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</si>
  <si>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</si>
  <si>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</si>
  <si>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</si>
  <si>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</si>
  <si>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</si>
  <si>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</si>
  <si>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</si>
  <si>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</si>
  <si>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</si>
  <si>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</si>
  <si>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</si>
  <si>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</si>
  <si>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</si>
  <si>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</si>
  <si>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</si>
  <si>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</si>
  <si>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</si>
  <si>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</si>
  <si>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</si>
  <si>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</si>
  <si>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</si>
  <si>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</si>
  <si>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</si>
  <si>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</si>
  <si>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</si>
  <si>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</si>
  <si>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</si>
  <si>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</si>
  <si>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</si>
  <si>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</si>
  <si>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</si>
  <si>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</si>
  <si>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</si>
  <si>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</si>
  <si>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</si>
  <si>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</si>
  <si>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</si>
  <si>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</si>
  <si>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</si>
  <si>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</si>
  <si>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</si>
  <si>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</si>
  <si>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</si>
  <si>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</si>
  <si>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</si>
  <si>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</si>
  <si>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</si>
  <si>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</si>
  <si>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</si>
  <si>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</si>
  <si>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</si>
  <si>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</si>
  <si>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</si>
  <si>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</si>
  <si>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</si>
  <si>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</si>
  <si>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</si>
  <si>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</si>
  <si>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</si>
  <si>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</si>
  <si>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</si>
  <si>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</si>
  <si>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</si>
  <si>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</si>
  <si>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</si>
  <si>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</si>
  <si>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</si>
  <si>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</si>
  <si>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</si>
  <si>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</si>
  <si>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</si>
  <si>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</si>
  <si>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</si>
  <si>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</si>
  <si>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</si>
  <si>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</si>
  <si>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</si>
  <si>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</si>
  <si>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</si>
  <si>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</si>
  <si>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</si>
  <si>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</si>
  <si>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</si>
  <si>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</si>
  <si>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</si>
  <si>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</si>
  <si>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</si>
  <si>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</si>
  <si>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</si>
  <si>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</si>
  <si>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</si>
  <si>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</si>
  <si>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</si>
  <si>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</si>
  <si>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</si>
  <si>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</si>
  <si>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</si>
  <si>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</si>
  <si>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</si>
  <si>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</si>
  <si>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</si>
  <si>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</si>
  <si>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</si>
  <si>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</si>
  <si>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</si>
  <si>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</si>
  <si>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</si>
  <si>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</si>
  <si>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</si>
  <si>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</si>
  <si>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</si>
  <si>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</si>
  <si>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</si>
  <si>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</si>
  <si>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</si>
  <si>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</si>
  <si>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</si>
  <si>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</si>
  <si>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</si>
  <si>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</si>
  <si>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</si>
  <si>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</si>
  <si>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</si>
  <si>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</si>
  <si>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</si>
  <si>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</si>
  <si>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</si>
  <si>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</si>
  <si>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</si>
  <si>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</si>
  <si>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</si>
  <si>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</si>
  <si>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</si>
  <si>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</si>
  <si>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</si>
  <si>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</si>
  <si>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</si>
  <si>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</si>
  <si>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</si>
  <si>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</si>
  <si>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</si>
  <si>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</si>
  <si>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</si>
  <si>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</si>
  <si>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</si>
  <si>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</si>
  <si>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</si>
  <si>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</si>
  <si>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</si>
  <si>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</si>
  <si>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</si>
  <si>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</si>
  <si>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</si>
  <si>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</si>
  <si>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</si>
  <si>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</si>
  <si>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</si>
  <si>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</si>
  <si>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</si>
  <si>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</si>
  <si>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</si>
  <si>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</si>
  <si>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</si>
  <si>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</si>
  <si>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</si>
  <si>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</si>
  <si>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</si>
  <si>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</si>
  <si>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</si>
  <si>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</si>
  <si>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</si>
  <si>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</si>
  <si>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</si>
  <si>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</si>
  <si>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</si>
  <si>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</si>
  <si>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</si>
  <si>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</si>
  <si>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</si>
  <si>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</si>
  <si>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</si>
  <si>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</si>
  <si>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</si>
  <si>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</si>
  <si>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</si>
  <si>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</si>
  <si>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</si>
  <si>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</si>
  <si>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</si>
  <si>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</si>
  <si>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</si>
  <si>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</si>
  <si>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</si>
  <si>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</si>
  <si>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</si>
  <si>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</si>
  <si>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</si>
  <si>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</si>
  <si>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</si>
  <si>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</si>
  <si>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</si>
  <si>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</si>
  <si>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</si>
  <si>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</si>
  <si>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</si>
  <si>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</si>
  <si>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</si>
  <si>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</si>
  <si>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</si>
  <si>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</si>
  <si>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</si>
  <si>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</si>
  <si>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</si>
  <si>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</si>
  <si>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</si>
  <si>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</si>
  <si>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</si>
  <si>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</si>
  <si>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</si>
  <si>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</si>
  <si>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</si>
  <si>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</si>
  <si>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</si>
  <si>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</si>
  <si>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</si>
  <si>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</si>
  <si>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</si>
  <si>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</si>
  <si>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</si>
  <si>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</si>
  <si>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</si>
  <si>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</si>
  <si>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</si>
  <si>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</si>
  <si>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</si>
  <si>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</si>
  <si>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</si>
  <si>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</si>
  <si>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</si>
  <si>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</si>
  <si>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</si>
  <si>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</si>
  <si>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</si>
  <si>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</si>
  <si>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</si>
  <si>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</si>
  <si>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</si>
  <si>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</si>
  <si>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</si>
  <si>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</si>
  <si>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</si>
  <si>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</si>
  <si>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</si>
  <si>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</si>
  <si>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</si>
  <si>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</si>
  <si>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</si>
  <si>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</si>
  <si>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</si>
  <si>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</si>
  <si>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</si>
  <si>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</si>
  <si>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</si>
  <si>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</si>
  <si>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</si>
  <si>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</si>
  <si>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</si>
  <si>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</si>
  <si>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</si>
  <si>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</si>
  <si>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</si>
  <si>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</si>
  <si>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</si>
  <si>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</si>
  <si>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</si>
  <si>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</si>
  <si>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</si>
  <si>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</si>
  <si>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</si>
  <si>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</si>
  <si>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</si>
  <si>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</si>
  <si>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</si>
  <si>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</si>
  <si>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</si>
  <si>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</si>
  <si>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</si>
  <si>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</si>
  <si>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</si>
  <si>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</si>
  <si>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</si>
  <si>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</si>
  <si>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</si>
  <si>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</si>
  <si>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</si>
  <si>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</si>
  <si>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</si>
  <si>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</si>
  <si>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</si>
  <si>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</si>
  <si>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</si>
  <si>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</si>
  <si>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</si>
  <si>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</si>
  <si>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</si>
  <si>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</si>
  <si>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</si>
  <si>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</si>
  <si>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</si>
  <si>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</si>
  <si>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</si>
  <si>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</si>
  <si>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</si>
  <si>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</si>
  <si>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</si>
  <si>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</si>
  <si>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</si>
  <si>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</si>
  <si>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</si>
  <si>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</si>
  <si>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</si>
  <si>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</si>
  <si>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</si>
  <si>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</si>
  <si>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</si>
  <si>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</si>
  <si>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</si>
  <si>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</si>
  <si>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</si>
  <si>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</si>
  <si>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</si>
  <si>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</si>
  <si>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</si>
  <si>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</si>
  <si>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</si>
  <si>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</si>
  <si>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</si>
  <si>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</si>
  <si>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</si>
  <si>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</si>
  <si>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</si>
  <si>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</si>
  <si>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</si>
  <si>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</si>
  <si>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</si>
  <si>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</si>
  <si>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</si>
  <si>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</si>
  <si>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</si>
  <si>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</si>
  <si>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</si>
  <si>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</si>
  <si>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</si>
  <si>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</si>
  <si>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</si>
  <si>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</si>
  <si>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</si>
  <si>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</si>
  <si>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</si>
  <si>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</si>
  <si>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</si>
  <si>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</si>
  <si>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</si>
  <si>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</si>
  <si>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</si>
  <si>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</si>
  <si>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</si>
  <si>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</si>
  <si>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</si>
  <si>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</si>
  <si>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</si>
  <si>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</si>
  <si>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</si>
  <si>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</si>
  <si>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</si>
  <si>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</si>
  <si>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</si>
  <si>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</si>
  <si>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</si>
  <si>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</si>
  <si>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</si>
  <si>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</si>
  <si>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</si>
  <si>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</si>
  <si>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</si>
  <si>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</si>
  <si>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</si>
  <si>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</si>
  <si>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</si>
  <si>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</si>
  <si>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</si>
  <si>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</si>
  <si>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</si>
  <si>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</si>
  <si>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</si>
  <si>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</si>
  <si>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</si>
  <si>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</si>
  <si>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</si>
  <si>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</si>
  <si>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</si>
  <si>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</si>
  <si>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</si>
  <si>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</si>
  <si>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</si>
  <si>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</si>
  <si>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</si>
  <si>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</si>
  <si>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</si>
  <si>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</si>
  <si>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</si>
  <si>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</si>
  <si>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</si>
  <si>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</si>
  <si>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</si>
  <si>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</si>
  <si>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</si>
  <si>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</si>
  <si>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</si>
  <si>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</si>
  <si>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</si>
  <si>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</si>
  <si>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</si>
  <si>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</si>
  <si>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</si>
  <si>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</si>
  <si>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</si>
  <si>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</si>
  <si>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</si>
  <si>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</si>
  <si>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</si>
  <si>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</si>
  <si>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</si>
  <si>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</si>
  <si>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</si>
  <si>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</si>
  <si>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</si>
  <si>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</si>
  <si>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</si>
  <si>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</si>
  <si>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</si>
  <si>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</si>
  <si>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</si>
  <si>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</si>
  <si>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</si>
  <si>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</si>
  <si>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</si>
  <si>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</si>
  <si>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</si>
  <si>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</si>
  <si>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</si>
  <si>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</si>
  <si>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</si>
  <si>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</si>
  <si>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</si>
  <si>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</si>
  <si>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</si>
  <si>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</si>
  <si>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</si>
  <si>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</si>
  <si>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</si>
  <si>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</si>
  <si>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</si>
  <si>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</si>
  <si>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</si>
  <si>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</si>
  <si>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</si>
  <si>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</si>
  <si>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</si>
  <si>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</si>
  <si>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</si>
  <si>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</si>
  <si>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</si>
  <si>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</si>
  <si>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</si>
  <si>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</si>
  <si>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</si>
  <si>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</si>
  <si>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</si>
  <si>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</si>
  <si>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</si>
  <si>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</si>
  <si>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</si>
  <si>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</si>
  <si>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</si>
  <si>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</si>
  <si>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</si>
  <si>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</si>
  <si>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</si>
  <si>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</si>
  <si>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</si>
  <si>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</si>
  <si>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</si>
  <si>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</si>
  <si>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</si>
  <si>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</si>
  <si>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</si>
  <si>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</si>
  <si>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</si>
  <si>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</si>
  <si>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</si>
  <si>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</si>
  <si>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</si>
  <si>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</si>
  <si>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</si>
  <si>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</si>
  <si>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</si>
  <si>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</si>
  <si>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</si>
  <si>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</si>
  <si>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</si>
  <si>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</si>
  <si>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</si>
  <si>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</si>
  <si>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</si>
  <si>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</si>
  <si>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</si>
  <si>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</si>
  <si>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</si>
  <si>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</si>
  <si>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</si>
  <si>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</si>
  <si>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</si>
  <si>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</si>
  <si>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</si>
  <si>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</si>
  <si>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</si>
  <si>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</si>
  <si>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</si>
  <si>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</si>
  <si>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</si>
  <si>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</si>
  <si>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</si>
  <si>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</si>
  <si>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</si>
  <si>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</si>
  <si>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</si>
  <si>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</si>
  <si>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</si>
  <si>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</si>
  <si>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</si>
  <si>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</si>
  <si>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</si>
  <si>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</si>
  <si>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</si>
  <si>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</si>
  <si>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</si>
  <si>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</si>
  <si>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</si>
  <si>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</si>
  <si>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</si>
  <si>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</si>
  <si>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</si>
  <si>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</si>
  <si>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</si>
  <si>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</si>
  <si>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</si>
  <si>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</si>
  <si>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</si>
  <si>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</si>
  <si>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</si>
  <si>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</si>
  <si>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</si>
  <si>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</si>
  <si>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</si>
  <si>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</si>
  <si>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</si>
  <si>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</si>
  <si>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</si>
  <si>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</si>
  <si>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</si>
  <si>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</si>
  <si>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</si>
  <si>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</si>
  <si>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</si>
  <si>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</si>
  <si>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</si>
  <si>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</si>
  <si>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</si>
  <si>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</si>
  <si>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</si>
  <si>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</si>
  <si>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</si>
  <si>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</si>
  <si>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</si>
  <si>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</si>
  <si>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</si>
  <si>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</si>
  <si>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</si>
  <si>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</si>
  <si>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</si>
  <si>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</si>
  <si>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</si>
  <si>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</si>
  <si>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</si>
  <si>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</si>
  <si>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</si>
  <si>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</si>
  <si>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</si>
  <si>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</si>
  <si>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</si>
  <si>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</si>
  <si>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</si>
  <si>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</si>
  <si>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</si>
  <si>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</si>
  <si>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</si>
  <si>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</si>
  <si>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</si>
  <si>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</si>
  <si>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</si>
  <si>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</si>
  <si>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</si>
  <si>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</si>
  <si>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</si>
  <si>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</si>
  <si>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</si>
  <si>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</si>
  <si>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</si>
  <si>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</si>
  <si>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</si>
  <si>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</si>
  <si>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</si>
  <si>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</si>
  <si>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</si>
  <si>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</si>
  <si>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</si>
  <si>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</si>
  <si>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</si>
  <si>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</si>
  <si>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</si>
  <si>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</si>
  <si>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</si>
  <si>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</si>
  <si>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</si>
  <si>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</si>
  <si>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</si>
  <si>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</si>
  <si>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</si>
  <si>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</si>
  <si>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</si>
  <si>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</si>
  <si>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</si>
  <si>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</si>
  <si>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</si>
  <si>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</si>
  <si>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</si>
  <si>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</si>
  <si>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</si>
  <si>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</si>
  <si>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</si>
  <si>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</si>
  <si>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</si>
  <si>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</si>
  <si>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</si>
  <si>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</si>
  <si>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</si>
  <si>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</si>
  <si>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</si>
  <si>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</si>
  <si>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</si>
  <si>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</si>
  <si>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</si>
  <si>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</si>
  <si>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</si>
  <si>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</si>
  <si>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</si>
  <si>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</si>
  <si>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</si>
  <si>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</si>
  <si>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</si>
  <si>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</si>
  <si>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</si>
  <si>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</si>
  <si>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</si>
  <si>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</si>
  <si>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</si>
  <si>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</si>
  <si>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</si>
  <si>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</si>
  <si>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</si>
  <si>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</si>
  <si>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</si>
  <si>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</si>
  <si>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</si>
  <si>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</si>
  <si>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</si>
  <si>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</si>
  <si>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</si>
  <si>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</si>
  <si>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</si>
  <si>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</si>
  <si>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</si>
  <si>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</si>
  <si>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</si>
  <si>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</si>
  <si>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</si>
  <si>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</si>
  <si>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</si>
  <si>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</si>
  <si>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</si>
  <si>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</si>
  <si>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</si>
  <si>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</si>
  <si>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</si>
  <si>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</si>
  <si>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</si>
  <si>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</si>
  <si>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</si>
  <si>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</si>
  <si>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</si>
  <si>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</si>
  <si>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</si>
  <si>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</si>
  <si>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</si>
  <si>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</si>
  <si>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</si>
  <si>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</si>
  <si>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</si>
  <si>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</si>
  <si>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</si>
  <si>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</si>
  <si>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</si>
  <si>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</si>
  <si>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</si>
  <si>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</si>
  <si>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</si>
  <si>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</si>
  <si>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</si>
  <si>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</si>
  <si>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</si>
  <si>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</si>
  <si>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</si>
  <si>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</si>
  <si>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</si>
  <si>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</si>
  <si>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</si>
  <si>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</si>
  <si>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</si>
  <si>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</si>
  <si>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</si>
  <si>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</si>
  <si>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</si>
  <si>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</si>
  <si>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</si>
  <si>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</si>
  <si>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</si>
  <si>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</si>
  <si>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</si>
  <si>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</si>
  <si>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</si>
  <si>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</si>
  <si>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</si>
  <si>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</si>
  <si>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</si>
  <si>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</si>
  <si>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</si>
  <si>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</si>
  <si>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</si>
  <si>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</si>
  <si>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</si>
  <si>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</si>
  <si>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</si>
  <si>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</si>
  <si>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</si>
  <si>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</si>
  <si>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</si>
  <si>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</si>
  <si>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</si>
  <si>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</si>
  <si>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</si>
  <si>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</si>
  <si>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</si>
  <si>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</si>
  <si>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</si>
  <si>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</si>
  <si>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</si>
  <si>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</si>
  <si>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</si>
  <si>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</si>
  <si>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</si>
  <si>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</si>
  <si>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</si>
  <si>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</si>
  <si>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</si>
  <si>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</si>
  <si>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</si>
  <si>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</si>
  <si>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</si>
  <si>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</si>
  <si>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</si>
  <si>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</si>
  <si>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</si>
  <si>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</si>
  <si>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</si>
  <si>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</si>
  <si>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</si>
  <si>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</si>
  <si>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</si>
  <si>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</si>
  <si>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</si>
  <si>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</si>
  <si>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</si>
  <si>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</si>
  <si>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</si>
  <si>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</si>
  <si>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</si>
  <si>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</si>
  <si>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</si>
  <si>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</si>
  <si>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</si>
  <si>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</si>
  <si>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</si>
  <si>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</si>
  <si>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</si>
  <si>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</si>
  <si>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</si>
  <si>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</si>
  <si>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</si>
  <si>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</si>
  <si>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</si>
  <si>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</si>
  <si>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</si>
  <si>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</si>
  <si>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</si>
  <si>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</si>
  <si>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</si>
  <si>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</si>
  <si>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</si>
  <si>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</si>
  <si>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</si>
  <si>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</si>
  <si>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</si>
  <si>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</si>
  <si>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</si>
  <si>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</si>
  <si>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</si>
  <si>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</si>
  <si>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</si>
  <si>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</si>
  <si>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</si>
  <si>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</si>
  <si>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</si>
  <si>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</si>
  <si>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</si>
  <si>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</si>
  <si>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</si>
  <si>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</si>
  <si>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</si>
  <si>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</si>
  <si>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</si>
  <si>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</si>
  <si>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</si>
  <si>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</si>
  <si>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</si>
  <si>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</si>
  <si>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</si>
  <si>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</si>
  <si>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</si>
  <si>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</si>
  <si>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</si>
  <si>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</si>
  <si>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</si>
  <si>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</si>
  <si>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</si>
  <si>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</si>
  <si>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</si>
  <si>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</si>
  <si>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</si>
  <si>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</si>
  <si>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</si>
  <si>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</si>
  <si>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</si>
  <si>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</si>
  <si>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</si>
  <si>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</si>
  <si>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</si>
  <si>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</si>
  <si>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</si>
  <si>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</si>
  <si>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</si>
  <si>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</si>
  <si>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</si>
  <si>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</si>
  <si>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</si>
  <si>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</si>
  <si>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</si>
  <si>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</si>
  <si>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</si>
  <si>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</si>
  <si>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</si>
  <si>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</si>
  <si>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</si>
  <si>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</si>
  <si>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</si>
  <si>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</si>
  <si>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</si>
  <si>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</si>
  <si>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</si>
  <si>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</si>
  <si>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</si>
  <si>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</si>
  <si>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</si>
  <si>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</si>
  <si>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</si>
  <si>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</si>
  <si>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</si>
  <si>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</si>
  <si>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</si>
  <si>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</si>
  <si>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</si>
  <si>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</si>
  <si>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</si>
  <si>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</si>
  <si>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</si>
  <si>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</si>
  <si>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</si>
  <si>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</si>
  <si>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</si>
  <si>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</si>
  <si>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</si>
  <si>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</si>
  <si>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</si>
  <si>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</si>
  <si>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</si>
  <si>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</si>
  <si>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</si>
  <si>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</si>
  <si>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</si>
  <si>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</si>
  <si>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</si>
  <si>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</si>
  <si>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</si>
  <si>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</si>
  <si>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</si>
  <si>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</si>
  <si>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</si>
  <si>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</si>
  <si>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</si>
  <si>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</si>
  <si>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</si>
  <si>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</si>
  <si>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</si>
  <si>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</si>
  <si>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</si>
  <si>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</si>
  <si>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</si>
  <si>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</si>
  <si>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</si>
  <si>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</si>
  <si>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</si>
  <si>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</si>
  <si>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</si>
  <si>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</si>
  <si>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</si>
  <si>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</si>
  <si>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</si>
  <si>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</si>
  <si>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</si>
  <si>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</si>
  <si>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</si>
  <si>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</si>
  <si>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</si>
  <si>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</si>
  <si>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</si>
  <si>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</si>
  <si>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</si>
  <si>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</si>
  <si>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</si>
  <si>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</si>
  <si>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</si>
  <si>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</si>
  <si>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</si>
  <si>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</si>
  <si>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</si>
  <si>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</si>
  <si>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</si>
  <si>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</si>
  <si>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</si>
  <si>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</si>
  <si>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</si>
  <si>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</si>
  <si>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</si>
  <si>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</si>
  <si>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</si>
  <si>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</si>
  <si>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</si>
  <si>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</si>
  <si>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</si>
  <si>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</si>
  <si>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</si>
  <si>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</si>
  <si>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</si>
  <si>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</si>
  <si>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</si>
  <si>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</si>
  <si>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</si>
  <si>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</si>
  <si>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</si>
  <si>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</si>
  <si>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</si>
  <si>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</si>
  <si>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</si>
  <si>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</si>
  <si>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</si>
  <si>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</si>
  <si>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</si>
  <si>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</si>
  <si>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</si>
  <si>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</si>
  <si>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</si>
  <si>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</si>
  <si>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</si>
  <si>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</si>
  <si>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</si>
  <si>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</si>
  <si>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</si>
  <si>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</si>
  <si>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</si>
  <si>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</si>
  <si>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</si>
  <si>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</si>
  <si>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</si>
  <si>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</si>
  <si>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</si>
  <si>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</si>
  <si>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</si>
  <si>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</si>
  <si>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</si>
  <si>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</si>
  <si>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</si>
  <si>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</si>
  <si>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</si>
  <si>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</si>
  <si>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</si>
  <si>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</si>
  <si>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</si>
  <si>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</si>
  <si>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</si>
  <si>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</si>
  <si>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</si>
  <si>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</si>
  <si>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</si>
  <si>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</si>
  <si>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</si>
  <si>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</si>
  <si>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</si>
  <si>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</si>
  <si>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</si>
  <si>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</si>
  <si>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</si>
  <si>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</si>
  <si>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</si>
  <si>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</si>
  <si>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</si>
  <si>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</si>
  <si>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</si>
  <si>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</si>
  <si>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</si>
  <si>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</si>
  <si>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</si>
  <si>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</si>
  <si>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</si>
  <si>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</si>
  <si>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</si>
  <si>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</si>
  <si>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</si>
  <si>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</si>
  <si>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</si>
  <si>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</si>
  <si>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</si>
  <si>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</si>
  <si>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</si>
  <si>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</si>
  <si>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</si>
  <si>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</si>
  <si>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</si>
  <si>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</si>
  <si>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</si>
  <si>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</si>
  <si>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</si>
  <si>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</si>
  <si>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</si>
  <si>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</si>
  <si>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</si>
  <si>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</si>
  <si>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</si>
  <si>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</si>
  <si>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</si>
  <si>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</si>
  <si>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</si>
  <si>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</si>
  <si>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</si>
  <si>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</si>
  <si>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</si>
  <si>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</si>
  <si>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</si>
  <si>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</si>
  <si>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</si>
  <si>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</si>
  <si>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</si>
  <si>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</si>
  <si>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</si>
  <si>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</si>
  <si>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</si>
  <si>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</si>
  <si>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</si>
  <si>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</si>
  <si>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</si>
  <si>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</si>
  <si>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</si>
  <si>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</si>
  <si>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</si>
  <si>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</si>
  <si>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</si>
  <si>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</si>
  <si>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</si>
  <si>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</si>
  <si>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</si>
  <si>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</si>
  <si>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</si>
  <si>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</si>
  <si>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</si>
  <si>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</si>
  <si>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</si>
  <si>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</si>
  <si>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</si>
  <si>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</si>
  <si>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</si>
  <si>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</si>
  <si>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</si>
  <si>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</si>
  <si>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</si>
  <si>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</si>
  <si>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</si>
  <si>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</si>
  <si>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</si>
  <si>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</si>
  <si>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</si>
  <si>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</si>
  <si>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</si>
  <si>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</si>
  <si>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</si>
  <si>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</si>
  <si>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</si>
  <si>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</si>
  <si>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</si>
  <si>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</si>
  <si>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</si>
  <si>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</si>
  <si>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</si>
  <si>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</si>
  <si>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</si>
  <si>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</si>
  <si>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</si>
  <si>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</si>
  <si>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</si>
  <si>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</si>
  <si>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</si>
  <si>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</si>
  <si>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</si>
  <si>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</si>
  <si>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</si>
  <si>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</si>
  <si>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</si>
  <si>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</si>
  <si>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</si>
  <si>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</si>
  <si>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</si>
  <si>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</si>
  <si>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</si>
  <si>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</si>
  <si>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</si>
  <si>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</si>
  <si>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</si>
  <si>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</si>
  <si>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</si>
  <si>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</si>
  <si>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</si>
  <si>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</si>
  <si>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</si>
  <si>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</si>
  <si>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</si>
  <si>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</si>
  <si>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</si>
  <si>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</si>
  <si>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</si>
  <si>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</si>
  <si>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</si>
  <si>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</si>
  <si>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</si>
  <si>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</si>
  <si>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</si>
  <si>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</si>
  <si>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</si>
  <si>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</si>
  <si>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</si>
  <si>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</si>
  <si>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</si>
  <si>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</si>
  <si>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</si>
  <si>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</si>
  <si>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</si>
  <si>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</si>
  <si>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</si>
  <si>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</si>
  <si>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</si>
  <si>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</si>
  <si>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</si>
  <si>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</si>
  <si>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</si>
  <si>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</si>
  <si>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</si>
  <si>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</si>
  <si>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</si>
  <si>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</si>
  <si>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</si>
  <si>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</si>
  <si>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</si>
  <si>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</si>
  <si>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</si>
  <si>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</si>
  <si>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</si>
  <si>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</si>
  <si>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</si>
  <si>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</si>
  <si>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</si>
  <si>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</si>
  <si>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</si>
  <si>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</si>
  <si>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</si>
  <si>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</si>
  <si>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</si>
  <si>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</si>
  <si>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</si>
  <si>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</si>
  <si>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</si>
  <si>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</si>
  <si>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</si>
  <si>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</si>
  <si>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</si>
  <si>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</si>
  <si>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</si>
  <si>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</si>
  <si>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</si>
  <si>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</si>
  <si>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</si>
  <si>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</si>
  <si>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</si>
  <si>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</si>
  <si>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</si>
  <si>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</si>
  <si>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</si>
  <si>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</si>
  <si>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</si>
  <si>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</si>
  <si>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</si>
  <si>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</si>
  <si>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</si>
  <si>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</si>
  <si>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</si>
  <si>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</si>
  <si>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</si>
  <si>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</si>
  <si>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</si>
  <si>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</si>
  <si>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</si>
  <si>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</si>
  <si>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</si>
  <si>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</si>
  <si>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</si>
  <si>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</si>
  <si>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</si>
  <si>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</si>
  <si>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</si>
  <si>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</si>
  <si>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</si>
  <si>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</si>
  <si>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</si>
  <si>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</si>
  <si>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</si>
  <si>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</si>
  <si>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</si>
  <si>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</si>
  <si>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</si>
  <si>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</si>
  <si>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</si>
  <si>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</si>
  <si>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</si>
  <si>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</si>
  <si>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</si>
  <si>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</si>
  <si>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</si>
  <si>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</si>
  <si>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</si>
  <si>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</si>
  <si>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</si>
  <si>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</si>
  <si>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</si>
  <si>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</si>
  <si>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</si>
  <si>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</si>
  <si>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</si>
  <si>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</si>
  <si>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</si>
  <si>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</si>
  <si>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</si>
  <si>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</si>
  <si>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</si>
  <si>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</si>
  <si>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</si>
  <si>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</si>
  <si>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</si>
  <si>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</si>
  <si>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</si>
  <si>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</si>
  <si>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</si>
  <si>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</si>
  <si>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</si>
  <si>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</si>
  <si>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</si>
  <si>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</si>
  <si>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</si>
  <si>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</si>
  <si>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</si>
  <si>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</si>
  <si>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</si>
  <si>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</si>
  <si>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</si>
  <si>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</si>
  <si>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</si>
  <si>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</si>
  <si>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</si>
  <si>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</si>
  <si>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</si>
  <si>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</si>
  <si>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</si>
  <si>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</si>
  <si>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</si>
  <si>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</si>
  <si>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</si>
  <si>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</si>
  <si>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</si>
  <si>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</si>
  <si>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</si>
  <si>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</si>
  <si>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</si>
  <si>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</si>
  <si>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</si>
  <si>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</si>
  <si>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</si>
  <si>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</si>
  <si>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</si>
  <si>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</si>
  <si>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</si>
  <si>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</si>
  <si>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</si>
  <si>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</si>
  <si>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</si>
  <si>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</si>
  <si>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</si>
  <si>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</si>
  <si>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</si>
  <si>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</si>
  <si>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</si>
  <si>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</si>
  <si>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</si>
  <si>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</si>
  <si>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</si>
  <si>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</si>
  <si>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</si>
  <si>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</si>
  <si>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</si>
  <si>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</si>
  <si>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</si>
  <si>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</si>
  <si>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</si>
  <si>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</si>
  <si>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</si>
  <si>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</si>
  <si>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</si>
  <si>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</si>
  <si>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</si>
  <si>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</si>
  <si>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</si>
  <si>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</si>
  <si>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</si>
  <si>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</si>
  <si>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</si>
  <si>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</si>
  <si>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</si>
  <si>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</si>
  <si>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</si>
  <si>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</si>
  <si>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</si>
  <si>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</si>
  <si>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</si>
  <si>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</si>
  <si>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</si>
  <si>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</si>
  <si>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</si>
  <si>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</si>
  <si>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</si>
  <si>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</si>
  <si>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</si>
  <si>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</si>
  <si>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</si>
  <si>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</si>
  <si>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</si>
  <si>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</si>
  <si>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</si>
  <si>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</si>
  <si>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</si>
  <si>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</si>
  <si>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</si>
  <si>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</si>
  <si>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</si>
  <si>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</si>
  <si>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</si>
  <si>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</si>
  <si>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</si>
  <si>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</si>
  <si>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</si>
  <si>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</si>
  <si>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</si>
  <si>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</si>
  <si>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</si>
  <si>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</si>
  <si>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</si>
  <si>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</si>
  <si>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</si>
  <si>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</si>
  <si>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</si>
  <si>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</si>
  <si>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</si>
  <si>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</si>
  <si>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</si>
  <si>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</si>
  <si>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</si>
  <si>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</si>
  <si>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</si>
  <si>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</si>
  <si>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</si>
  <si>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</si>
  <si>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</si>
  <si>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</si>
  <si>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</si>
  <si>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</si>
  <si>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</si>
  <si>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</si>
  <si>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</si>
  <si>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</si>
  <si>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</si>
  <si>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</si>
  <si>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</si>
  <si>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</si>
  <si>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</si>
  <si>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</si>
  <si>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</si>
  <si>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</si>
  <si>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</si>
  <si>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</si>
  <si>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</si>
  <si>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</si>
  <si>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</si>
  <si>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</si>
  <si>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</si>
  <si>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</si>
  <si>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</si>
  <si>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</si>
  <si>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</si>
  <si>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</si>
  <si>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</si>
  <si>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</si>
  <si>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</si>
  <si>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</si>
  <si>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</si>
  <si>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</si>
  <si>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</si>
  <si>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</si>
  <si>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</si>
  <si>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</si>
  <si>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</si>
  <si>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</si>
  <si>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</si>
  <si>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</si>
  <si>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</si>
  <si>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</si>
  <si>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</si>
  <si>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</si>
  <si>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</si>
  <si>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</si>
  <si>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</si>
  <si>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</si>
  <si>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</si>
  <si>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</si>
  <si>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</si>
  <si>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</si>
  <si>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</si>
  <si>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</si>
  <si>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</si>
  <si>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</si>
  <si>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</si>
  <si>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</si>
  <si>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</si>
  <si>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</si>
  <si>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</si>
  <si>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</si>
  <si>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</si>
  <si>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</si>
  <si>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</si>
  <si>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</si>
  <si>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</si>
  <si>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</si>
  <si>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</si>
  <si>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</si>
  <si>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</si>
  <si>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</si>
  <si>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</si>
  <si>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</si>
  <si>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</si>
  <si>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</si>
  <si>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</si>
  <si>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</si>
  <si>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</si>
  <si>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</si>
  <si>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</si>
  <si>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</si>
  <si>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</si>
  <si>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</si>
  <si>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</si>
  <si>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</si>
  <si>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</si>
  <si>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</si>
  <si>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</si>
  <si>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</si>
  <si>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</si>
  <si>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</si>
  <si>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</si>
  <si>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</si>
  <si>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</si>
  <si>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</si>
  <si>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</si>
  <si>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</si>
  <si>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</si>
  <si>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</si>
  <si>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</si>
  <si>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</si>
  <si>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</si>
  <si>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</si>
  <si>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</si>
  <si>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</si>
  <si>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</si>
  <si>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</si>
  <si>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</si>
  <si>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</si>
  <si>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</si>
  <si>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</si>
  <si>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</si>
  <si>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</si>
  <si>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</si>
  <si>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</si>
  <si>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</si>
  <si>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</si>
  <si>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</si>
  <si>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</si>
  <si>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</si>
  <si>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</si>
  <si>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</si>
  <si>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</si>
  <si>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</si>
  <si>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</si>
  <si>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</si>
  <si>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</si>
  <si>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</si>
  <si>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</si>
  <si>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</si>
  <si>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</si>
  <si>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</si>
  <si>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</si>
  <si>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</si>
  <si>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</si>
  <si>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</si>
  <si>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</si>
  <si>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</si>
  <si>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</si>
  <si>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</si>
  <si>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</si>
  <si>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</si>
  <si>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</si>
  <si>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</si>
  <si>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</si>
  <si>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</si>
  <si>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</si>
  <si>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</si>
  <si>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</si>
  <si>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</si>
  <si>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</si>
  <si>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</si>
  <si>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</si>
  <si>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</si>
  <si>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</si>
  <si>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</si>
  <si>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</si>
  <si>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</si>
  <si>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</si>
  <si>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</si>
  <si>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</si>
  <si>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</si>
  <si>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</si>
  <si>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</si>
  <si>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</si>
  <si>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</si>
  <si>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</si>
  <si>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</si>
  <si>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</si>
  <si>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</si>
  <si>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</si>
  <si>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</si>
  <si>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</si>
  <si>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</si>
  <si>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</si>
  <si>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</si>
  <si>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</si>
  <si>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</si>
  <si>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</si>
  <si>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</si>
  <si>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</si>
  <si>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</si>
  <si>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</si>
  <si>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</si>
  <si>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</si>
  <si>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</si>
  <si>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</si>
  <si>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</si>
  <si>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</si>
  <si>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</si>
  <si>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</si>
  <si>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</si>
  <si>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</si>
  <si>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</si>
  <si>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</si>
  <si>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</si>
  <si>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</si>
  <si>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</si>
  <si>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</si>
  <si>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</si>
  <si>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</si>
  <si>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</si>
  <si>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</si>
  <si>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</si>
  <si>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</si>
  <si>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</si>
  <si>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</si>
  <si>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</si>
  <si>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</si>
  <si>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</si>
  <si>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</si>
  <si>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</si>
  <si>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</si>
  <si>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</si>
  <si>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</si>
  <si>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</si>
  <si>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</si>
  <si>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</si>
  <si>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</si>
  <si>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</si>
  <si>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</si>
  <si>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</si>
  <si>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</si>
  <si>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</si>
  <si>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</si>
  <si>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</si>
  <si>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</si>
  <si>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</si>
  <si>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</si>
  <si>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</si>
  <si>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</si>
  <si>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</si>
  <si>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</si>
  <si>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</si>
  <si>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</si>
  <si>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</si>
  <si>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</si>
  <si>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</si>
  <si>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</si>
  <si>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</si>
  <si>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</si>
  <si>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</si>
  <si>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</si>
  <si>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</si>
  <si>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</si>
  <si>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</si>
  <si>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</si>
  <si>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</si>
  <si>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</si>
  <si>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</si>
  <si>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</si>
  <si>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</si>
  <si>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</si>
  <si>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</si>
  <si>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</si>
  <si>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</si>
  <si>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</si>
  <si>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</si>
  <si>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</si>
  <si>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</si>
  <si>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</si>
  <si>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</si>
  <si>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</si>
  <si>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</si>
  <si>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</si>
  <si>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</si>
  <si>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</si>
  <si>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</si>
  <si>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</si>
  <si>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</si>
  <si>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</si>
  <si>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</si>
  <si>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</si>
  <si>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</si>
  <si>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</si>
  <si>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</si>
  <si>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</si>
  <si>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</si>
  <si>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</si>
  <si>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</si>
  <si>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</si>
  <si>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</si>
  <si>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</si>
  <si>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</si>
  <si>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</si>
  <si>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</si>
  <si>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</si>
  <si>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</si>
  <si>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</si>
  <si>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</si>
  <si>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</si>
  <si>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</si>
  <si>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</si>
  <si>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</si>
  <si>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</si>
  <si>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</si>
  <si>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</si>
  <si>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</si>
  <si>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</si>
  <si>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</si>
  <si>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</si>
  <si>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</si>
  <si>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</si>
  <si>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</si>
  <si>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</si>
  <si>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</si>
  <si>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</si>
  <si>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</si>
  <si>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</si>
  <si>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</si>
  <si>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</si>
  <si>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</si>
  <si>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</si>
  <si>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</si>
  <si>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</si>
  <si>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</si>
  <si>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</si>
  <si>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</si>
  <si>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</si>
  <si>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</si>
  <si>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</si>
  <si>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</si>
  <si>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</si>
  <si>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</si>
  <si>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</si>
  <si>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</si>
  <si>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</si>
  <si>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</si>
  <si>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</si>
  <si>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</si>
  <si>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</si>
  <si>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</si>
  <si>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</si>
  <si>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</si>
  <si>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</si>
  <si>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</si>
  <si>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</si>
  <si>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</si>
  <si>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</si>
  <si>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</si>
  <si>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</si>
  <si>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</si>
  <si>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</si>
  <si>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</si>
  <si>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</si>
  <si>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</si>
  <si>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</si>
  <si>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</si>
  <si>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</si>
  <si>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</si>
  <si>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</si>
  <si>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</si>
  <si>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</si>
  <si>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</si>
  <si>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</si>
  <si>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</si>
  <si>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</si>
  <si>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</si>
  <si>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</si>
  <si>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</si>
  <si>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</si>
  <si>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</si>
  <si>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</si>
  <si>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</si>
  <si>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</si>
  <si>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</si>
  <si>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</si>
  <si>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</si>
  <si>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</si>
  <si>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</si>
  <si>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</si>
  <si>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</si>
  <si>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</si>
  <si>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</si>
  <si>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</si>
  <si>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</si>
  <si>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</si>
  <si>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</si>
  <si>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</si>
  <si>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</si>
  <si>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</si>
  <si>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</si>
  <si>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</si>
  <si>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</si>
  <si>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</si>
  <si>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</si>
  <si>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</si>
  <si>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</si>
  <si>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</si>
  <si>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</si>
  <si>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</si>
  <si>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</si>
  <si>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</si>
  <si>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</si>
  <si>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</si>
  <si>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</si>
  <si>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</si>
  <si>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</si>
  <si>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</si>
  <si>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</si>
  <si>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</si>
  <si>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</si>
  <si>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</si>
  <si>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</si>
  <si>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</si>
  <si>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</si>
  <si>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</si>
  <si>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</si>
  <si>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</si>
  <si>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</si>
  <si>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</si>
  <si>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</si>
  <si>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</si>
  <si>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</si>
  <si>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</si>
  <si>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</si>
  <si>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</si>
  <si>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</si>
  <si>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</si>
  <si>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</si>
  <si>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</si>
  <si>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</si>
  <si>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</si>
  <si>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</si>
  <si>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</si>
  <si>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</si>
  <si>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</si>
  <si>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</si>
  <si>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</si>
  <si>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</si>
  <si>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</si>
  <si>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</si>
  <si>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</si>
  <si>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</si>
  <si>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</si>
  <si>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</si>
  <si>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</si>
  <si>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</si>
  <si>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</si>
  <si>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</si>
  <si>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</si>
  <si>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</si>
  <si>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</si>
  <si>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</si>
  <si>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</si>
  <si>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</si>
  <si>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</si>
  <si>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</si>
  <si>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</si>
  <si>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</si>
  <si>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</si>
  <si>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</si>
  <si>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</si>
  <si>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</si>
  <si>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</si>
  <si>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</si>
  <si>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</si>
  <si>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</si>
  <si>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</si>
  <si>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</si>
  <si>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</si>
  <si>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</si>
  <si>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</si>
  <si>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</si>
  <si>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</si>
  <si>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</si>
  <si>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</si>
  <si>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</si>
  <si>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</si>
  <si>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</si>
  <si>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</si>
  <si>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</si>
  <si>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</si>
  <si>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</si>
  <si>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</si>
  <si>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</si>
  <si>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</si>
  <si>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</si>
  <si>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</si>
  <si>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</si>
  <si>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</si>
  <si>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</si>
  <si>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</si>
  <si>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</si>
  <si>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</si>
  <si>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</si>
  <si>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</si>
  <si>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</si>
  <si>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</si>
  <si>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</si>
  <si>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</si>
  <si>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</si>
  <si>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</si>
  <si>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</si>
  <si>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</si>
  <si>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</si>
  <si>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</si>
  <si>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</si>
  <si>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</si>
  <si>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</si>
  <si>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</si>
  <si>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</si>
  <si>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</si>
  <si>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</si>
  <si>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</si>
  <si>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</si>
  <si>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</si>
  <si>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</si>
  <si>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</si>
  <si>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</si>
  <si>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</si>
  <si>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</si>
  <si>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</si>
  <si>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</si>
  <si>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</si>
  <si>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</si>
  <si>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</si>
  <si>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</si>
  <si>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</si>
  <si>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</si>
  <si>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</si>
  <si>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</si>
  <si>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</si>
  <si>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</si>
  <si>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</si>
  <si>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</si>
  <si>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</si>
  <si>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</si>
  <si>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</si>
  <si>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</si>
  <si>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</si>
  <si>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</si>
  <si>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</si>
  <si>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</si>
  <si>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</si>
  <si>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</si>
  <si>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</si>
  <si>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</si>
  <si>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</si>
  <si>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</si>
  <si>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</si>
  <si>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</si>
  <si>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</si>
  <si>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</si>
  <si>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</si>
  <si>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</si>
  <si>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</si>
  <si>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</si>
  <si>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</si>
  <si>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</si>
  <si>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</si>
  <si>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</si>
  <si>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</si>
  <si>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</si>
  <si>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</si>
  <si>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</si>
  <si>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</si>
  <si>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</si>
  <si>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</si>
  <si>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</si>
  <si>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</si>
  <si>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</si>
  <si>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</si>
  <si>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</si>
  <si>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</si>
  <si>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</si>
  <si>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</si>
  <si>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</si>
  <si>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</si>
  <si>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</si>
  <si>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</si>
  <si>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</si>
  <si>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</si>
  <si>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</si>
  <si>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</si>
  <si>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</si>
  <si>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</si>
  <si>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</si>
  <si>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</si>
  <si>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</si>
  <si>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</si>
  <si>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</si>
  <si>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</si>
  <si>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</si>
  <si>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</si>
  <si>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</si>
  <si>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</si>
  <si>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</si>
  <si>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</si>
  <si>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</si>
  <si>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</si>
  <si>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</si>
  <si>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</si>
  <si>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</si>
  <si>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</si>
  <si>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</si>
  <si>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</si>
  <si>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</si>
  <si>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</si>
  <si>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</si>
  <si>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</si>
  <si>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</si>
  <si>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</si>
  <si>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</si>
  <si>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</si>
  <si>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</si>
  <si>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</si>
  <si>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</si>
  <si>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</si>
  <si>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</si>
  <si>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</si>
  <si>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</si>
  <si>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</si>
  <si>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</si>
  <si>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</si>
  <si>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</si>
  <si>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</si>
  <si>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</si>
  <si>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</si>
  <si>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</si>
  <si>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</si>
  <si>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</si>
  <si>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</si>
  <si>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</si>
  <si>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</si>
  <si>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</si>
  <si>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</si>
  <si>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</si>
  <si>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</si>
  <si>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</si>
  <si>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</si>
  <si>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</si>
  <si>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</si>
  <si>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</si>
  <si>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</si>
  <si>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</si>
  <si>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</si>
  <si>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</si>
  <si>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</si>
  <si>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</si>
  <si>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</si>
  <si>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</si>
  <si>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</si>
  <si>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</si>
  <si>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</si>
  <si>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</si>
  <si>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</si>
  <si>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</si>
  <si>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</si>
  <si>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</si>
  <si>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</si>
  <si>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</si>
  <si>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</si>
  <si>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</si>
  <si>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</si>
  <si>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</si>
  <si>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</si>
  <si>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</si>
  <si>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</si>
  <si>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</si>
  <si>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</si>
  <si>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</si>
  <si>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</si>
  <si>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</si>
  <si>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</si>
  <si>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</si>
  <si>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</si>
  <si>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</si>
  <si>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</si>
  <si>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</si>
  <si>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</si>
  <si>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</si>
  <si>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</si>
  <si>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</si>
  <si>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</si>
  <si>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</si>
  <si>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</si>
  <si>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</si>
  <si>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</si>
  <si>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</si>
  <si>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</si>
  <si>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</si>
  <si>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</si>
  <si>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</si>
  <si>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</si>
  <si>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</si>
  <si>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</si>
  <si>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</si>
  <si>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</si>
  <si>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</si>
  <si>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</si>
  <si>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</si>
  <si>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</si>
  <si>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</si>
  <si>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</si>
  <si>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</si>
  <si>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</si>
  <si>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</si>
  <si>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</si>
  <si>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</si>
  <si>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</si>
  <si>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</si>
  <si>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</si>
  <si>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</si>
  <si>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</si>
  <si>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</si>
  <si>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</si>
  <si>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</si>
  <si>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</si>
  <si>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</si>
  <si>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</si>
  <si>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</si>
  <si>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</si>
  <si>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</si>
  <si>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</si>
  <si>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</si>
  <si>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</si>
  <si>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</si>
  <si>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</si>
  <si>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</si>
  <si>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</si>
  <si>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</si>
  <si>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</si>
  <si>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</si>
  <si>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</si>
  <si>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</si>
  <si>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</si>
  <si>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</si>
  <si>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</si>
  <si>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</si>
  <si>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</si>
  <si>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</si>
  <si>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</si>
  <si>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</si>
  <si>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</si>
  <si>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</si>
  <si>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</si>
  <si>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</si>
  <si>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</si>
  <si>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</si>
  <si>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</si>
  <si>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</si>
  <si>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</si>
  <si>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</si>
  <si>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</si>
  <si>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</si>
  <si>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</si>
  <si>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</si>
  <si>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</si>
  <si>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</si>
  <si>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</si>
  <si>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</si>
  <si>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</si>
  <si>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</si>
  <si>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</si>
  <si>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</si>
  <si>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</si>
  <si>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</si>
  <si>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</si>
  <si>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</si>
  <si>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</si>
  <si>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</si>
  <si>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</si>
  <si>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</si>
  <si>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</si>
  <si>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</si>
  <si>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</si>
  <si>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</si>
  <si>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</si>
  <si>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</si>
  <si>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</si>
  <si>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</si>
  <si>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</si>
  <si>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</si>
  <si>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</si>
  <si>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</si>
  <si>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</si>
  <si>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</si>
  <si>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</si>
  <si>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</si>
  <si>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</si>
  <si>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</si>
  <si>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</si>
  <si>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</si>
  <si>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</si>
  <si>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</si>
  <si>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</si>
  <si>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</si>
  <si>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</si>
  <si>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</si>
  <si>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</si>
  <si>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</si>
  <si>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</si>
  <si>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</si>
  <si>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</si>
  <si>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</si>
  <si>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</si>
  <si>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</si>
  <si>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</si>
  <si>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</si>
  <si>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</si>
  <si>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</si>
  <si>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</si>
  <si>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</si>
  <si>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</si>
  <si>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</si>
  <si>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</si>
  <si>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</si>
  <si>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</si>
  <si>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</si>
  <si>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</si>
  <si>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</si>
  <si>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</si>
  <si>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</si>
  <si>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</si>
  <si>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</si>
  <si>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</si>
  <si>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</si>
  <si>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</si>
  <si>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</si>
  <si>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</si>
  <si>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</si>
  <si>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</si>
  <si>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</si>
  <si>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</si>
  <si>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</si>
  <si>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</si>
  <si>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</si>
  <si>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</si>
  <si>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</si>
  <si>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</si>
  <si>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</si>
  <si>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</si>
  <si>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</si>
  <si>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</si>
  <si>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</si>
  <si>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</si>
  <si>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</si>
  <si>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</si>
  <si>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</si>
  <si>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</si>
  <si>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</si>
  <si>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</si>
  <si>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</si>
  <si>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</si>
  <si>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</si>
  <si>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</si>
  <si>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</si>
  <si>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</si>
  <si>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</si>
  <si>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</si>
  <si>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</si>
  <si>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</si>
  <si>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</si>
  <si>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</si>
  <si>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</si>
  <si>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</si>
  <si>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</si>
  <si>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</si>
  <si>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</si>
  <si>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</si>
  <si>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</si>
  <si>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</si>
  <si>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</si>
  <si>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</si>
  <si>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</si>
  <si>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</si>
  <si>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</si>
  <si>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</si>
  <si>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</si>
  <si>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</si>
  <si>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</si>
  <si>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</si>
  <si>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</si>
  <si>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</si>
  <si>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</si>
  <si>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</si>
  <si>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</si>
  <si>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</si>
  <si>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</si>
  <si>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</si>
  <si>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</si>
  <si>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</si>
  <si>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</si>
  <si>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</si>
  <si>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</si>
  <si>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</si>
  <si>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</si>
  <si>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</si>
  <si>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</si>
  <si>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</si>
  <si>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</si>
  <si>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</si>
  <si>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</si>
  <si>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</si>
  <si>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</si>
  <si>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</si>
  <si>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</si>
  <si>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</si>
  <si>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</si>
  <si>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</si>
  <si>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</si>
  <si>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</si>
  <si>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</si>
  <si>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</si>
  <si>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</si>
  <si>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</si>
  <si>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</si>
  <si>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</si>
  <si>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</si>
  <si>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</si>
  <si>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</si>
  <si>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</si>
  <si>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</si>
  <si>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</si>
  <si>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</si>
  <si>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</si>
  <si>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</si>
  <si>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</si>
  <si>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</si>
  <si>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</si>
  <si>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</si>
  <si>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</si>
  <si>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</si>
  <si>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</si>
  <si>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</si>
  <si>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</si>
  <si>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</si>
  <si>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</si>
  <si>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</si>
  <si>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</si>
  <si>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</si>
  <si>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</si>
  <si>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</si>
  <si>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</si>
  <si>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</si>
  <si>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</si>
  <si>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</si>
  <si>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</si>
  <si>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</si>
  <si>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</si>
  <si>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</si>
  <si>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</si>
  <si>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</si>
  <si>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</si>
  <si>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</si>
  <si>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</si>
  <si>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</si>
  <si>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</si>
  <si>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</si>
  <si>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</si>
  <si>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</si>
  <si>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</si>
  <si>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</si>
  <si>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</si>
  <si>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</si>
  <si>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</si>
  <si>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</si>
  <si>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</si>
  <si>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</si>
  <si>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</si>
  <si>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</si>
  <si>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</si>
  <si>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</si>
  <si>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</si>
  <si>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</si>
  <si>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</si>
  <si>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</si>
  <si>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</si>
  <si>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</si>
  <si>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</si>
  <si>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</si>
  <si>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</si>
  <si>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</si>
  <si>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</si>
  <si>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</si>
  <si>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</si>
  <si>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</si>
  <si>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</si>
  <si>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</si>
  <si>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</si>
  <si>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</si>
  <si>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</si>
  <si>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</si>
  <si>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</si>
  <si>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</si>
  <si>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</si>
  <si>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</si>
  <si>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</si>
  <si>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</si>
  <si>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</si>
  <si>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</si>
  <si>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</si>
  <si>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</si>
  <si>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</si>
  <si>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</si>
  <si>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</si>
  <si>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</si>
  <si>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</si>
  <si>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</si>
  <si>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</si>
  <si>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</si>
  <si>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</si>
  <si>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</si>
  <si>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</si>
  <si>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</si>
  <si>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</si>
  <si>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</si>
  <si>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</si>
  <si>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</si>
  <si>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</si>
  <si>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</si>
  <si>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</si>
  <si>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</si>
  <si>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</si>
  <si>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</si>
  <si>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</si>
  <si>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</si>
  <si>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</si>
  <si>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</si>
  <si>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</si>
  <si>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</si>
  <si>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</si>
  <si>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</si>
  <si>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</si>
  <si>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</si>
  <si>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</si>
  <si>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</si>
  <si>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</si>
  <si>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</si>
  <si>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</si>
  <si>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</si>
  <si>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</si>
  <si>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</si>
  <si>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</si>
  <si>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</si>
  <si>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</si>
  <si>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</si>
  <si>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</si>
  <si>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</si>
  <si>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</si>
  <si>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</si>
  <si>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</si>
  <si>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</si>
  <si>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</si>
  <si>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</si>
  <si>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</si>
  <si>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</si>
  <si>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</si>
  <si>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</si>
  <si>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</si>
  <si>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</si>
  <si>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</si>
  <si>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</si>
  <si>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</si>
  <si>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</si>
  <si>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</si>
  <si>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</si>
  <si>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</si>
  <si>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</si>
  <si>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</si>
  <si>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</si>
  <si>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</si>
  <si>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</si>
  <si>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</si>
  <si>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</si>
  <si>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</si>
  <si>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</si>
  <si>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</si>
  <si>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</si>
  <si>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</si>
  <si>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</si>
  <si>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</si>
  <si>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</si>
  <si>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</si>
  <si>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</si>
  <si>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</si>
  <si>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</si>
  <si>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</si>
  <si>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</si>
  <si>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</si>
  <si>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</si>
  <si>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</si>
  <si>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</si>
  <si>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</si>
  <si>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</si>
  <si>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</si>
  <si>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</si>
  <si>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</si>
  <si>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</si>
  <si>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</si>
  <si>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</si>
  <si>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</si>
  <si>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</si>
  <si>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</si>
  <si>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</si>
  <si>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</si>
  <si>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</si>
  <si>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</si>
  <si>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</si>
  <si>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</si>
  <si>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</si>
  <si>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</si>
  <si>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</si>
  <si>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</si>
  <si>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</si>
  <si>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</si>
  <si>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</si>
  <si>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</si>
  <si>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</si>
  <si>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</si>
  <si>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</si>
  <si>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</si>
  <si>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</si>
  <si>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</si>
  <si>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</si>
  <si>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</si>
  <si>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</si>
  <si>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</si>
  <si>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</si>
  <si>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</si>
  <si>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</si>
  <si>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</si>
  <si>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</si>
  <si>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</si>
  <si>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</si>
  <si>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</si>
  <si>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</si>
  <si>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</si>
  <si>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</si>
  <si>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</si>
  <si>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</si>
  <si>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</si>
  <si>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</si>
  <si>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</si>
  <si>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</si>
  <si>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</si>
  <si>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</si>
  <si>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</si>
  <si>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</si>
  <si>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</si>
  <si>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</si>
  <si>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</si>
  <si>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</si>
  <si>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</si>
  <si>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</si>
  <si>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</si>
  <si>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</si>
  <si>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</si>
  <si>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</si>
  <si>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</si>
  <si>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</si>
  <si>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</si>
  <si>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</si>
  <si>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</si>
  <si>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</si>
  <si>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</si>
  <si>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</si>
  <si>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</si>
  <si>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</si>
  <si>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</si>
  <si>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</si>
  <si>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</si>
  <si>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</si>
  <si>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</si>
  <si>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</si>
  <si>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</si>
  <si>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</si>
  <si>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</si>
  <si>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</si>
  <si>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</si>
  <si>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</si>
  <si>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</si>
  <si>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</si>
  <si>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</si>
  <si>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</si>
  <si>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</si>
  <si>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</si>
  <si>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</si>
  <si>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</si>
  <si>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</si>
  <si>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</si>
  <si>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</si>
  <si>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</si>
  <si>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</si>
  <si>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</si>
  <si>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</si>
  <si>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</si>
  <si>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</si>
  <si>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</si>
  <si>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</si>
  <si>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</si>
  <si>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</si>
  <si>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</si>
  <si>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</si>
  <si>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</si>
  <si>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</si>
  <si>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</si>
  <si>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</si>
  <si>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</si>
  <si>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</si>
  <si>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</si>
  <si>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</si>
  <si>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</si>
  <si>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</si>
  <si>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</si>
  <si>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</si>
  <si>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</si>
  <si>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</si>
  <si>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</si>
  <si>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</si>
  <si>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</si>
  <si>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</si>
  <si>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</si>
  <si>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</si>
  <si>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</si>
  <si>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</si>
  <si>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</si>
  <si>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</si>
  <si>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</si>
  <si>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</si>
  <si>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</si>
  <si>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</si>
  <si>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</si>
  <si>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</si>
  <si>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</si>
  <si>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</si>
  <si>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</si>
  <si>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</si>
  <si>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</si>
  <si>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</si>
  <si>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</si>
  <si>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</si>
  <si>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</si>
  <si>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</si>
  <si>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</si>
  <si>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</si>
  <si>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</si>
  <si>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</si>
  <si>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</si>
  <si>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</si>
  <si>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</si>
  <si>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</si>
  <si>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</si>
  <si>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</si>
  <si>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</si>
  <si>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</si>
  <si>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</si>
  <si>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</si>
  <si>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</si>
  <si>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</si>
  <si>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</si>
  <si>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</si>
  <si>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</si>
  <si>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</si>
  <si>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</si>
  <si>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</si>
  <si>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</si>
  <si>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</si>
  <si>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</si>
  <si>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</si>
  <si>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</si>
  <si>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</si>
  <si>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</si>
  <si>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</si>
  <si>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</si>
  <si>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</si>
  <si>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</si>
  <si>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</si>
  <si>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</si>
  <si>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</si>
  <si>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</si>
  <si>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</si>
  <si>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</si>
  <si>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</si>
  <si>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</si>
  <si>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</si>
  <si>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</si>
  <si>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</si>
  <si>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</si>
  <si>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</si>
  <si>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</si>
  <si>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</si>
  <si>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</si>
  <si>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</si>
  <si>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</si>
  <si>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</si>
  <si>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</si>
  <si>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</si>
  <si>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</si>
  <si>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</si>
  <si>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</si>
  <si>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</si>
  <si>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</si>
  <si>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</si>
  <si>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</si>
  <si>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</si>
  <si>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</si>
  <si>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</si>
  <si>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</si>
  <si>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</si>
  <si>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</si>
  <si>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</si>
  <si>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</si>
  <si>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</si>
  <si>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</si>
  <si>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</si>
  <si>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</si>
  <si>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</si>
  <si>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</si>
  <si>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</si>
  <si>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</si>
  <si>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</si>
  <si>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</si>
  <si>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</si>
  <si>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</si>
  <si>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</si>
  <si>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</si>
  <si>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</si>
  <si>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</si>
  <si>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</si>
  <si>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</si>
  <si>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</si>
  <si>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</si>
  <si>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</si>
  <si>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</si>
  <si>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</si>
  <si>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</si>
  <si>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</si>
  <si>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</si>
  <si>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</si>
  <si>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</si>
  <si>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</si>
  <si>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</si>
  <si>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</si>
  <si>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</si>
  <si>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</si>
  <si>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</si>
  <si>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</si>
  <si>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</si>
  <si>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</si>
  <si>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</si>
  <si>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</si>
  <si>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</si>
  <si>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</si>
  <si>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</si>
  <si>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</si>
  <si>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</si>
  <si>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</si>
  <si>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</si>
  <si>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</si>
  <si>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</si>
  <si>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</si>
  <si>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</si>
  <si>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</si>
  <si>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</si>
  <si>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</si>
  <si>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</si>
  <si>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</si>
  <si>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</si>
  <si>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</si>
  <si>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</si>
  <si>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</si>
  <si>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</si>
  <si>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</si>
  <si>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</si>
  <si>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</si>
  <si>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</si>
  <si>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</si>
  <si>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</si>
  <si>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</si>
  <si>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</si>
  <si>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</si>
  <si>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</si>
  <si>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</si>
  <si>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</si>
  <si>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</si>
  <si>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</si>
  <si>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</si>
  <si>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</si>
  <si>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</si>
  <si>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</si>
  <si>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</si>
  <si>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</si>
  <si>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</si>
  <si>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</si>
  <si>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</si>
  <si>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</si>
  <si>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</si>
  <si>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</si>
  <si>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</si>
  <si>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</si>
  <si>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</si>
  <si>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</si>
  <si>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</si>
  <si>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</si>
  <si>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</si>
  <si>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</si>
  <si>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</si>
  <si>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</si>
  <si>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</si>
  <si>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</si>
  <si>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</si>
  <si>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</si>
  <si>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</si>
  <si>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</si>
  <si>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</si>
  <si>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</si>
  <si>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</si>
  <si>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</si>
  <si>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</si>
  <si>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</si>
  <si>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</si>
  <si>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</si>
  <si>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</si>
  <si>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</si>
  <si>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</si>
  <si>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</si>
  <si>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</si>
  <si>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</si>
  <si>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</si>
  <si>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</si>
  <si>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</si>
  <si>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</si>
  <si>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</si>
  <si>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</si>
  <si>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</si>
  <si>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</si>
  <si>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</si>
  <si>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</si>
  <si>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</si>
  <si>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</si>
  <si>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</si>
  <si>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</si>
  <si>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</si>
  <si>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</si>
  <si>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</si>
  <si>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</si>
  <si>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</si>
  <si>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</si>
  <si>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</si>
  <si>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</si>
  <si>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</si>
  <si>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</si>
  <si>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</si>
  <si>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</si>
  <si>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</si>
  <si>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</si>
  <si>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</si>
  <si>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</si>
  <si>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</si>
  <si>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</si>
  <si>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</si>
  <si>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</si>
  <si>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</si>
  <si>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</si>
  <si>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</si>
  <si>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</si>
  <si>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</si>
  <si>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</si>
  <si>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</si>
  <si>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</si>
  <si>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</si>
  <si>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</si>
  <si>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</si>
  <si>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</si>
  <si>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</si>
  <si>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</si>
  <si>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</si>
  <si>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</si>
  <si>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</si>
  <si>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</si>
  <si>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</si>
  <si>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</si>
  <si>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</si>
  <si>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</si>
  <si>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</si>
  <si>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</si>
  <si>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</si>
  <si>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</si>
  <si>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</si>
  <si>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</si>
  <si>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</si>
  <si>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</si>
  <si>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</si>
  <si>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</si>
  <si>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</si>
  <si>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</si>
  <si>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</si>
  <si>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</si>
  <si>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</si>
  <si>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</si>
  <si>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</si>
  <si>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</si>
  <si>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</si>
  <si>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</si>
  <si>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</si>
  <si>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</si>
  <si>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</si>
  <si>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</si>
  <si>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</si>
  <si>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</si>
  <si>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</si>
  <si>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</si>
  <si>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</si>
  <si>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</si>
  <si>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</si>
  <si>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</si>
  <si>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</si>
  <si>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</si>
  <si>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</si>
  <si>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</si>
  <si>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</si>
  <si>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</si>
  <si>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</si>
  <si>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</si>
  <si>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</si>
  <si>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</si>
  <si>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</si>
  <si>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</si>
  <si>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</si>
  <si>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</si>
  <si>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</si>
  <si>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</si>
  <si>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</si>
  <si>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</si>
  <si>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</si>
  <si>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</si>
  <si>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</si>
  <si>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</si>
  <si>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</si>
  <si>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</si>
  <si>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</si>
  <si>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</si>
  <si>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</si>
  <si>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</si>
  <si>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</si>
  <si>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</si>
  <si>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</si>
  <si>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</si>
  <si>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</si>
  <si>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</si>
  <si>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</si>
  <si>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</si>
  <si>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</si>
  <si>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</si>
  <si>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</si>
  <si>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</si>
  <si>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</si>
  <si>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</si>
  <si>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</si>
  <si>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</si>
  <si>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</si>
  <si>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</si>
  <si>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</si>
  <si>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</si>
  <si>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</si>
  <si>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</si>
  <si>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</si>
  <si>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</si>
  <si>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</si>
  <si>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</si>
  <si>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</si>
  <si>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</si>
  <si>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</si>
  <si>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</si>
  <si>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</si>
  <si>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</si>
  <si>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</si>
  <si>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</si>
  <si>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</si>
  <si>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</si>
  <si>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</si>
  <si>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</si>
  <si>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</si>
  <si>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</si>
  <si>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</si>
  <si>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</si>
  <si>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</si>
  <si>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</si>
  <si>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</si>
  <si>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</si>
  <si>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</si>
  <si>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</si>
  <si>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</si>
  <si>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</si>
  <si>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</si>
  <si>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</si>
  <si>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</si>
  <si>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</si>
  <si>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</si>
  <si>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</si>
  <si>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</si>
  <si>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</si>
  <si>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</si>
  <si>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</si>
  <si>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</si>
  <si>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</si>
  <si>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</si>
  <si>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</si>
  <si>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</si>
  <si>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</si>
  <si>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</si>
  <si>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</si>
  <si>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</si>
  <si>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</si>
  <si>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</si>
  <si>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</si>
  <si>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</si>
  <si>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</si>
  <si>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</si>
  <si>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</si>
  <si>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</si>
  <si>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</si>
  <si>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</si>
  <si>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</si>
  <si>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</si>
  <si>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</si>
  <si>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</si>
  <si>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</si>
  <si>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</si>
  <si>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</si>
  <si>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</si>
  <si>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</si>
  <si>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</si>
  <si>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</si>
  <si>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</si>
  <si>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</si>
  <si>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</si>
  <si>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</si>
  <si>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</si>
  <si>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</si>
  <si>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</si>
  <si>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</si>
  <si>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</si>
  <si>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</si>
  <si>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</si>
  <si>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</si>
  <si>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</si>
  <si>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</si>
  <si>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</si>
  <si>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</si>
  <si>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</si>
  <si>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</si>
  <si>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</si>
  <si>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</si>
  <si>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</si>
  <si>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</si>
  <si>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</si>
  <si>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</si>
  <si>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</si>
  <si>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</si>
  <si>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</si>
  <si>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</si>
  <si>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</si>
  <si>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</si>
  <si>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</si>
  <si>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</si>
  <si>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</si>
  <si>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</si>
  <si>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</si>
  <si>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</si>
  <si>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</si>
  <si>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</si>
  <si>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</si>
  <si>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</si>
  <si>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</si>
  <si>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</si>
  <si>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</si>
  <si>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</si>
  <si>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</si>
  <si>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</si>
  <si>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</si>
  <si>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</si>
  <si>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</si>
  <si>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</si>
  <si>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</si>
  <si>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</si>
  <si>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</si>
  <si>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</si>
  <si>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</si>
  <si>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</si>
  <si>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</si>
  <si>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</si>
  <si>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</si>
  <si>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</si>
  <si>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</si>
  <si>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</si>
  <si>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</si>
  <si>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</si>
  <si>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</si>
  <si>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</si>
  <si>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</si>
  <si>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</si>
  <si>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</si>
  <si>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</si>
  <si>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</si>
  <si>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</si>
  <si>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</si>
  <si>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</si>
  <si>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</si>
  <si>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</si>
  <si>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</si>
  <si>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</si>
  <si>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</si>
  <si>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</si>
  <si>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</si>
  <si>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</si>
  <si>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</si>
  <si>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</si>
  <si>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</si>
  <si>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</si>
  <si>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</si>
  <si>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</si>
  <si>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</si>
  <si>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</si>
  <si>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</si>
  <si>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</si>
  <si>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</si>
  <si>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</si>
  <si>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</si>
  <si>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</si>
  <si>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</si>
  <si>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</si>
  <si>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</si>
  <si>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</si>
  <si>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</si>
  <si>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</si>
  <si>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</si>
  <si>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</si>
  <si>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</si>
  <si>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</si>
  <si>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</si>
  <si>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</si>
  <si>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</si>
  <si>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</si>
  <si>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</si>
  <si>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</si>
  <si>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</si>
  <si>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</si>
  <si>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</si>
  <si>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</si>
  <si>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</si>
  <si>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</si>
  <si>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</si>
  <si>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</si>
  <si>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</si>
  <si>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</si>
  <si>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</si>
  <si>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</si>
  <si>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</si>
  <si>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</si>
  <si>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</si>
  <si>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</si>
  <si>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</si>
  <si>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</si>
  <si>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</si>
  <si>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</si>
  <si>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</si>
  <si>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</si>
  <si>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</si>
  <si>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</si>
  <si>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</si>
  <si>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</si>
  <si>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</si>
  <si>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</si>
  <si>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</si>
  <si>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</si>
  <si>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</si>
  <si>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</si>
  <si>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</si>
  <si>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</si>
  <si>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</si>
  <si>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</si>
  <si>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</si>
  <si>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</si>
  <si>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</si>
  <si>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</si>
  <si>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</si>
  <si>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</si>
  <si>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</si>
  <si>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</si>
  <si>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</si>
  <si>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</si>
  <si>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</si>
  <si>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</si>
  <si>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</si>
  <si>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</si>
  <si>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</si>
  <si>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</si>
  <si>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</si>
  <si>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</si>
  <si>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</si>
  <si>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</si>
  <si>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</si>
  <si>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</si>
  <si>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</si>
  <si>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</si>
  <si>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</si>
  <si>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</si>
  <si>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</si>
  <si>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</si>
  <si>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</si>
  <si>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</si>
  <si>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</si>
  <si>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</si>
  <si>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</si>
  <si>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</si>
  <si>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</si>
  <si>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</si>
  <si>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</si>
  <si>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</si>
  <si>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</si>
  <si>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</si>
  <si>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</si>
  <si>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</si>
  <si>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</si>
  <si>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</si>
  <si>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</si>
  <si>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</si>
  <si>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</si>
  <si>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</si>
  <si>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</si>
  <si>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</si>
  <si>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</si>
  <si>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</si>
  <si>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</si>
  <si>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</si>
  <si>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</si>
  <si>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</si>
  <si>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</si>
  <si>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</si>
  <si>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</si>
  <si>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</si>
  <si>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</si>
  <si>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</si>
  <si>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</si>
  <si>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</si>
  <si>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</si>
  <si>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</si>
  <si>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</si>
  <si>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</si>
  <si>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</si>
  <si>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</si>
  <si>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</si>
  <si>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</si>
  <si>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</si>
  <si>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</si>
  <si>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</si>
  <si>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</si>
  <si>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</si>
  <si>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</si>
  <si>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</si>
  <si>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</si>
  <si>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</si>
  <si>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</si>
  <si>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</si>
  <si>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</si>
  <si>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</si>
  <si>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</si>
  <si>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</si>
  <si>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</si>
  <si>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</si>
  <si>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</si>
  <si>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</si>
  <si>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</si>
  <si>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</si>
  <si>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</si>
  <si>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</si>
  <si>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</si>
  <si>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</si>
  <si>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</si>
  <si>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</si>
  <si>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</si>
  <si>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</si>
  <si>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</si>
  <si>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</si>
  <si>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</si>
  <si>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</si>
  <si>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</si>
  <si>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</si>
  <si>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</si>
  <si>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</si>
  <si>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</si>
  <si>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</si>
  <si>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</si>
  <si>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</si>
  <si>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</si>
  <si>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</si>
  <si>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</si>
  <si>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</si>
  <si>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</si>
  <si>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</si>
  <si>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</si>
  <si>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</si>
  <si>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</si>
  <si>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</si>
  <si>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</si>
  <si>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</si>
  <si>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</si>
  <si>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</si>
  <si>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</si>
  <si>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</si>
  <si>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</si>
  <si>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</si>
  <si>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</si>
  <si>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</si>
  <si>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</si>
  <si>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</si>
  <si>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</si>
  <si>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</si>
  <si>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</si>
  <si>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</si>
  <si>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</si>
  <si>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</si>
  <si>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</si>
  <si>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</si>
  <si>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</si>
  <si>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</si>
  <si>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</si>
  <si>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</si>
  <si>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</si>
  <si>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</si>
  <si>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</si>
  <si>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</si>
  <si>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</si>
  <si>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</si>
  <si>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</si>
  <si>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</si>
  <si>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</si>
  <si>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</si>
  <si>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</si>
  <si>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</si>
  <si>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</si>
  <si>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</si>
  <si>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</si>
  <si>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</si>
  <si>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</si>
  <si>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</si>
  <si>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</si>
  <si>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</si>
  <si>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</si>
  <si>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</si>
  <si>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</si>
  <si>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</si>
  <si>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</si>
  <si>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</si>
  <si>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</si>
  <si>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</si>
  <si>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</si>
  <si>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</si>
  <si>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</si>
  <si>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</si>
  <si>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</si>
  <si>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</si>
  <si>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</si>
  <si>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</si>
  <si>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</si>
  <si>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</si>
  <si>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</si>
  <si>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</si>
  <si>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</si>
  <si>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</si>
  <si>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</si>
  <si>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</si>
  <si>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</si>
  <si>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</si>
  <si>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</si>
  <si>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</si>
  <si>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</si>
  <si>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</si>
  <si>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</si>
  <si>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</si>
  <si>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</si>
  <si>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</si>
  <si>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</si>
  <si>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</si>
  <si>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</si>
  <si>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</si>
  <si>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</si>
  <si>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</si>
  <si>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</si>
  <si>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</si>
  <si>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</si>
  <si>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</si>
  <si>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</si>
  <si>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</si>
  <si>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</si>
  <si>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</si>
  <si>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</si>
  <si>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</si>
  <si>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</si>
  <si>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</si>
  <si>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</si>
  <si>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</si>
  <si>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</si>
  <si>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</si>
  <si>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</si>
  <si>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</si>
  <si>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</si>
  <si>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</si>
  <si>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</si>
  <si>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</si>
  <si>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</si>
  <si>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</si>
  <si>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</si>
  <si>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</si>
  <si>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</si>
  <si>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</si>
  <si>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</si>
  <si>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</si>
  <si>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</si>
  <si>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</si>
  <si>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</si>
  <si>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</si>
  <si>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</si>
  <si>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</si>
  <si>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</si>
  <si>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</si>
  <si>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</si>
  <si>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</si>
  <si>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</si>
  <si>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</si>
  <si>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</si>
  <si>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</si>
  <si>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</si>
  <si>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</si>
  <si>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</si>
  <si>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</si>
  <si>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</si>
  <si>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</si>
  <si>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</si>
  <si>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</si>
  <si>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</si>
  <si>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</si>
  <si>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</si>
  <si>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</si>
  <si>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</si>
  <si>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</si>
  <si>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</si>
  <si>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</si>
  <si>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</si>
  <si>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</si>
  <si>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</si>
  <si>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</si>
  <si>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</si>
  <si>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</si>
  <si>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</si>
  <si>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</si>
  <si>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</si>
  <si>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</si>
  <si>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</si>
  <si>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</si>
  <si>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</si>
  <si>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</si>
  <si>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</si>
  <si>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</si>
  <si>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</si>
  <si>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</si>
  <si>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</si>
  <si>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</si>
  <si>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</si>
  <si>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</si>
  <si>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</si>
  <si>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</si>
  <si>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</si>
  <si>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</si>
  <si>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</si>
  <si>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</si>
  <si>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</si>
  <si>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</si>
  <si>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</si>
  <si>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</si>
  <si>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</si>
  <si>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</si>
  <si>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</si>
  <si>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</si>
  <si>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</si>
  <si>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</si>
  <si>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</si>
  <si>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</si>
  <si>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</si>
  <si>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</si>
  <si>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</si>
  <si>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</si>
  <si>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</si>
  <si>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</si>
  <si>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</si>
  <si>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</si>
  <si>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</si>
  <si>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</si>
  <si>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</si>
  <si>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</si>
  <si>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</si>
  <si>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</si>
  <si>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</si>
  <si>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</si>
  <si>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</si>
  <si>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</si>
  <si>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</si>
  <si>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</si>
  <si>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</si>
  <si>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</si>
  <si>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</si>
  <si>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</si>
  <si>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</si>
  <si>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</si>
  <si>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</si>
  <si>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</si>
  <si>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</si>
  <si>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</si>
  <si>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</si>
  <si>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</si>
  <si>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</si>
  <si>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</si>
  <si>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</si>
  <si>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</si>
  <si>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</si>
  <si>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</si>
  <si>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</si>
  <si>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</si>
  <si>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</si>
  <si>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</si>
  <si>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</si>
  <si>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</si>
  <si>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</si>
  <si>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</si>
  <si>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</si>
  <si>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</si>
  <si>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</si>
  <si>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</si>
  <si>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</si>
  <si>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</si>
  <si>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</si>
  <si>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</si>
  <si>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</si>
  <si>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</si>
  <si>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</si>
  <si>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</si>
  <si>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</si>
  <si>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</si>
  <si>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</si>
  <si>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</si>
  <si>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</si>
  <si>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</si>
  <si>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</si>
  <si>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</si>
  <si>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</si>
  <si>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</si>
  <si>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</si>
  <si>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</si>
  <si>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</si>
  <si>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</si>
  <si>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</si>
  <si>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</si>
  <si>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</si>
  <si>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</si>
  <si>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</si>
  <si>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</si>
  <si>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</si>
  <si>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</si>
  <si>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</si>
  <si>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</si>
  <si>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</si>
  <si>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</si>
  <si>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</si>
  <si>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</si>
  <si>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</si>
  <si>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</si>
  <si>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</si>
  <si>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</si>
  <si>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</si>
  <si>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</si>
  <si>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</si>
  <si>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</si>
  <si>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</si>
  <si>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</si>
  <si>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</si>
  <si>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</si>
  <si>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</si>
  <si>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</si>
  <si>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</si>
  <si>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</si>
  <si>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</si>
  <si>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</si>
  <si>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</si>
  <si>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</si>
  <si>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</si>
  <si>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</si>
  <si>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</si>
  <si>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</si>
  <si>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</si>
  <si>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</si>
  <si>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</si>
  <si>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</si>
  <si>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</si>
  <si>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</si>
  <si>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</si>
  <si>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</si>
  <si>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</si>
  <si>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</si>
  <si>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</si>
  <si>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</si>
  <si>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</si>
  <si>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</si>
  <si>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</si>
  <si>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</si>
  <si>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</si>
  <si>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</si>
  <si>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</si>
  <si>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</si>
  <si>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</si>
  <si>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</si>
  <si>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</si>
  <si>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</si>
  <si>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</si>
  <si>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</si>
  <si>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</si>
  <si>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</si>
  <si>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</si>
  <si>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</si>
  <si>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</si>
  <si>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</si>
  <si>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</si>
  <si>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</si>
  <si>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</si>
  <si>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</si>
  <si>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</si>
  <si>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</si>
  <si>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</si>
  <si>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</si>
  <si>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</si>
  <si>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</si>
  <si>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</si>
  <si>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</si>
  <si>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</si>
  <si>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</si>
  <si>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</si>
  <si>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</si>
  <si>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</si>
  <si>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</si>
  <si>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</si>
  <si>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</si>
  <si>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</si>
  <si>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</si>
  <si>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</si>
  <si>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</si>
  <si>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</si>
  <si>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</si>
  <si>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</si>
  <si>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</si>
  <si>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</si>
  <si>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</si>
  <si>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</si>
  <si>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</si>
  <si>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</si>
  <si>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</si>
  <si>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</si>
  <si>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</si>
  <si>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</si>
  <si>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</si>
  <si>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</si>
  <si>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</si>
  <si>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</si>
  <si>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</si>
  <si>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</si>
  <si>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</si>
  <si>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</si>
  <si>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</si>
  <si>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</si>
  <si>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</si>
  <si>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</si>
  <si>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</si>
  <si>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</si>
  <si>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</si>
  <si>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</si>
  <si>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</si>
  <si>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</si>
  <si>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</si>
  <si>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</si>
  <si>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</si>
  <si>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</si>
  <si>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</si>
  <si>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</si>
  <si>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</si>
  <si>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</si>
  <si>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</si>
  <si>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</si>
  <si>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</si>
  <si>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</si>
  <si>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</si>
  <si>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</si>
  <si>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</si>
  <si>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</si>
  <si>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</si>
  <si>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</si>
  <si>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</si>
  <si>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</si>
  <si>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</si>
  <si>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</si>
  <si>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</si>
  <si>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</si>
  <si>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</si>
  <si>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</si>
  <si>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</si>
  <si>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</si>
  <si>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</si>
  <si>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</si>
  <si>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</si>
  <si>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</si>
  <si>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</si>
  <si>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</si>
  <si>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</si>
  <si>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</si>
  <si>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</si>
  <si>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</si>
  <si>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</si>
  <si>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</si>
  <si>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</si>
  <si>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</si>
  <si>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</si>
  <si>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</si>
  <si>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</si>
  <si>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</si>
  <si>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</si>
  <si>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</si>
  <si>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</si>
  <si>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</si>
  <si>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</si>
  <si>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</si>
  <si>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</si>
  <si>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</si>
  <si>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</si>
  <si>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</si>
  <si>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</si>
  <si>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</si>
  <si>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</si>
  <si>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</si>
  <si>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</si>
  <si>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</si>
  <si>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</si>
  <si>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</si>
  <si>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</si>
  <si>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</si>
  <si>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</si>
  <si>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</si>
  <si>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</si>
  <si>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</si>
  <si>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</si>
  <si>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</si>
  <si>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</si>
  <si>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</si>
  <si>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</si>
  <si>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</si>
  <si>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</si>
  <si>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</si>
  <si>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</si>
  <si>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</si>
  <si>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</si>
  <si>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</si>
  <si>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</si>
  <si>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</si>
  <si>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</si>
  <si>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</si>
  <si>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</si>
  <si>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</si>
  <si>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</si>
  <si>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</si>
  <si>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</si>
  <si>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</si>
  <si>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</si>
  <si>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</si>
  <si>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</si>
  <si>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</si>
  <si>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</si>
  <si>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</si>
  <si>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</si>
  <si>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</si>
  <si>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</si>
  <si>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</si>
  <si>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</si>
  <si>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</si>
  <si>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</si>
  <si>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</si>
  <si>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</si>
  <si>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</si>
  <si>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</si>
  <si>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</si>
  <si>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</si>
  <si>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</si>
  <si>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</si>
  <si>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</si>
  <si>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</si>
  <si>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</si>
  <si>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</si>
  <si>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</si>
  <si>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</si>
  <si>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</si>
  <si>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</si>
  <si>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</si>
  <si>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</si>
  <si>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</si>
  <si>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</si>
  <si>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</si>
  <si>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</si>
  <si>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</si>
  <si>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</si>
  <si>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</si>
  <si>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</si>
  <si>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</si>
  <si>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</si>
  <si>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</si>
  <si>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</si>
  <si>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</si>
  <si>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</si>
  <si>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</si>
  <si>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</si>
  <si>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</si>
  <si>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</si>
  <si>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</si>
  <si>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</si>
  <si>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</si>
  <si>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</si>
  <si>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</si>
  <si>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</si>
  <si>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</si>
  <si>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</si>
  <si>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</si>
  <si>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</si>
  <si>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</si>
  <si>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</si>
  <si>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</si>
  <si>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</si>
  <si>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</si>
  <si>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</si>
  <si>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</si>
  <si>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</si>
  <si>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</si>
  <si>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</si>
  <si>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</si>
  <si>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</si>
  <si>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</si>
  <si>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</si>
  <si>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</si>
  <si>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</si>
  <si>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</si>
  <si>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</si>
  <si>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</si>
  <si>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</si>
  <si>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</si>
  <si>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</si>
  <si>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</si>
  <si>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</si>
  <si>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</si>
  <si>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</si>
  <si>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</si>
  <si>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</si>
  <si>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</si>
  <si>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</si>
  <si>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</si>
  <si>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</si>
  <si>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</si>
  <si>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</si>
  <si>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</si>
  <si>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</si>
  <si>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</si>
  <si>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</si>
  <si>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</si>
  <si>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</si>
  <si>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</si>
  <si>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</si>
  <si>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</si>
  <si>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</si>
  <si>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</si>
  <si>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</si>
  <si>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</si>
  <si>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</si>
  <si>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</si>
  <si>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</si>
  <si>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</si>
  <si>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</si>
  <si>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</si>
  <si>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</si>
  <si>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</si>
  <si>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</si>
  <si>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</si>
  <si>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</si>
  <si>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</si>
  <si>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</si>
  <si>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</si>
  <si>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</si>
  <si>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</si>
  <si>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</si>
  <si>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</si>
  <si>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</si>
  <si>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</si>
  <si>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</si>
  <si>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</si>
  <si>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</si>
  <si>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</si>
  <si>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</si>
  <si>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</si>
  <si>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</si>
  <si>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</si>
  <si>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</si>
  <si>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</si>
  <si>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</si>
  <si>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</si>
  <si>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</si>
  <si>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</si>
  <si>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</si>
  <si>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</si>
  <si>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</si>
  <si>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</si>
  <si>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</si>
  <si>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</si>
  <si>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</si>
  <si>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</si>
  <si>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</si>
  <si>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</si>
  <si>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</si>
  <si>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</si>
  <si>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</si>
  <si>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</si>
  <si>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</si>
  <si>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</si>
  <si>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</si>
  <si>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</si>
  <si>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</si>
  <si>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</si>
  <si>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</si>
  <si>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</si>
  <si>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</si>
  <si>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</si>
  <si>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</si>
  <si>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</si>
  <si>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</si>
  <si>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</si>
  <si>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</si>
  <si>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</si>
  <si>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</si>
  <si>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</si>
  <si>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</si>
  <si>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</si>
  <si>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</si>
  <si>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</si>
  <si>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</si>
  <si>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</si>
  <si>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</si>
  <si>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</si>
  <si>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</si>
  <si>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</si>
  <si>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</si>
  <si>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</si>
  <si>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</si>
  <si>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</si>
  <si>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</si>
  <si>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</si>
  <si>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</si>
  <si>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</si>
  <si>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</si>
  <si>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</si>
  <si>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</si>
  <si>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</si>
  <si>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</si>
  <si>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</si>
  <si>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</si>
  <si>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</si>
  <si>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</si>
  <si>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</si>
  <si>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</si>
  <si>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</si>
  <si>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</si>
  <si>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</si>
  <si>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</si>
  <si>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</si>
  <si>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</si>
  <si>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</si>
  <si>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</si>
  <si>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</si>
  <si>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</si>
  <si>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</si>
  <si>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</si>
  <si>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</si>
  <si>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</si>
  <si>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</si>
  <si>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</si>
  <si>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</si>
  <si>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</si>
  <si>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</si>
  <si>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</si>
  <si>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</si>
  <si>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</si>
  <si>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</si>
  <si>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</si>
  <si>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</si>
  <si>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</si>
  <si>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</si>
  <si>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</si>
  <si>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</si>
  <si>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</si>
  <si>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</si>
  <si>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</si>
  <si>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</si>
  <si>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</si>
  <si>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</si>
  <si>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</si>
  <si>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</si>
  <si>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</si>
  <si>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</si>
  <si>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</si>
  <si>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</si>
  <si>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</si>
  <si>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</si>
  <si>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</si>
  <si>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</si>
  <si>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</si>
  <si>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</si>
  <si>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</si>
  <si>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</si>
  <si>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</si>
  <si>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</si>
  <si>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</si>
  <si>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</si>
  <si>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</si>
  <si>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</si>
  <si>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</si>
  <si>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</si>
  <si>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</si>
  <si>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</si>
  <si>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</si>
  <si>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</si>
  <si>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</si>
  <si>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</si>
  <si>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</si>
  <si>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</si>
  <si>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</si>
  <si>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</si>
  <si>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</si>
  <si>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</si>
  <si>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</si>
  <si>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</si>
  <si>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</si>
  <si>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</si>
  <si>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</si>
  <si>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</si>
  <si>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</si>
  <si>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</si>
  <si>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</si>
  <si>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</si>
  <si>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</si>
  <si>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</si>
  <si>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</si>
  <si>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</si>
  <si>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</si>
  <si>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</si>
  <si>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</si>
  <si>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</si>
  <si>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</si>
  <si>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</si>
  <si>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</si>
  <si>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</si>
  <si>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</si>
  <si>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</si>
  <si>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</si>
  <si>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</si>
  <si>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</si>
  <si>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</si>
  <si>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</si>
  <si>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</si>
  <si>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</si>
  <si>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</si>
  <si>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</si>
  <si>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</si>
  <si>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</si>
  <si>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</si>
  <si>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</si>
  <si>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</si>
  <si>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</si>
  <si>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</si>
  <si>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</si>
  <si>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</si>
  <si>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</si>
  <si>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</si>
  <si>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</si>
  <si>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</si>
  <si>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</si>
  <si>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</si>
  <si>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</si>
  <si>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</si>
  <si>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</si>
  <si>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</si>
  <si>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</si>
  <si>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</si>
  <si>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</si>
  <si>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</si>
  <si>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</si>
  <si>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</si>
  <si>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</si>
  <si>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</si>
  <si>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</si>
  <si>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</si>
  <si>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</si>
  <si>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</si>
  <si>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</si>
  <si>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</si>
  <si>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</si>
  <si>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</si>
  <si>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</si>
  <si>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</si>
  <si>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</si>
  <si>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</si>
  <si>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</si>
  <si>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</si>
  <si>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</si>
  <si>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</si>
  <si>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</si>
  <si>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</si>
  <si>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</si>
  <si>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</si>
  <si>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</si>
  <si>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</si>
  <si>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</si>
  <si>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</si>
  <si>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</si>
  <si>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</si>
  <si>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</si>
  <si>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</si>
  <si>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</si>
  <si>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</si>
  <si>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</si>
  <si>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</si>
  <si>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</si>
  <si>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</si>
  <si>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</si>
  <si>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</si>
  <si>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</si>
  <si>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</si>
  <si>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</si>
  <si>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</si>
  <si>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</si>
  <si>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</si>
  <si>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</si>
  <si>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</si>
  <si>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</si>
  <si>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</si>
  <si>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</si>
  <si>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</si>
  <si>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</si>
  <si>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</si>
  <si>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</si>
  <si>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</si>
  <si>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</si>
  <si>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</si>
  <si>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</si>
  <si>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</si>
  <si>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</si>
  <si>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</si>
  <si>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</si>
  <si>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</si>
  <si>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</si>
  <si>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</si>
  <si>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</si>
  <si>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</si>
  <si>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</si>
  <si>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</si>
  <si>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</si>
  <si>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</si>
  <si>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</si>
  <si>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</si>
  <si>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</si>
  <si>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</si>
  <si>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</si>
  <si>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</si>
  <si>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</si>
  <si>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</si>
  <si>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</si>
  <si>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</si>
  <si>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</si>
  <si>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</si>
  <si>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</si>
  <si>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</si>
  <si>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</si>
  <si>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</si>
  <si>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</si>
  <si>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</si>
  <si>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</si>
  <si>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</si>
  <si>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</si>
  <si>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</si>
  <si>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</si>
  <si>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</si>
  <si>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</si>
  <si>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</si>
  <si>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</si>
  <si>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</si>
  <si>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</si>
  <si>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</si>
  <si>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</si>
  <si>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</si>
  <si>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</si>
  <si>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</si>
  <si>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</si>
  <si>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</si>
  <si>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</si>
  <si>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</si>
  <si>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</si>
  <si>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</si>
  <si>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</si>
  <si>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</si>
  <si>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</si>
  <si>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</si>
  <si>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</si>
  <si>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</si>
  <si>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</si>
  <si>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</si>
  <si>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</si>
  <si>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</si>
  <si>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</si>
  <si>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</si>
  <si>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</si>
  <si>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</si>
  <si>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</si>
  <si>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</si>
  <si>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</si>
  <si>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</si>
  <si>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</si>
  <si>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</si>
  <si>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</si>
  <si>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</si>
  <si>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</si>
  <si>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</si>
  <si>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</si>
  <si>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</si>
  <si>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</si>
  <si>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</si>
  <si>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</si>
  <si>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</si>
  <si>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</si>
  <si>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</si>
  <si>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</si>
  <si>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</si>
  <si>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</si>
  <si>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</si>
  <si>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</si>
  <si>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</si>
  <si>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</si>
  <si>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</si>
  <si>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</si>
  <si>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</si>
  <si>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</si>
  <si>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</si>
  <si>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</si>
  <si>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</si>
  <si>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</si>
  <si>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</si>
  <si>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</si>
  <si>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</si>
  <si>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</si>
  <si>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</si>
  <si>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</si>
  <si>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</si>
  <si>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</si>
  <si>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</si>
  <si>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</si>
  <si>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</si>
  <si>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</si>
  <si>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</si>
  <si>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</si>
  <si>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</si>
  <si>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</si>
  <si>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</si>
  <si>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</si>
  <si>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</si>
  <si>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</si>
  <si>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</si>
  <si>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</si>
  <si>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</si>
  <si>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</si>
  <si>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</si>
  <si>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</si>
  <si>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</si>
  <si>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</si>
  <si>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</si>
  <si>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</si>
  <si>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</si>
  <si>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</si>
  <si>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</si>
  <si>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</si>
  <si>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</si>
  <si>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</si>
  <si>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</si>
  <si>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</si>
  <si>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</si>
  <si>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</si>
  <si>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</si>
  <si>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</si>
  <si>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</si>
  <si>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</si>
  <si>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</si>
  <si>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</si>
  <si>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</si>
  <si>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</si>
  <si>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</si>
  <si>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</si>
  <si>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</si>
  <si>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</si>
  <si>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</si>
  <si>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</si>
  <si>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</si>
  <si>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</si>
  <si>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</si>
  <si>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</si>
  <si>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</si>
  <si>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</si>
  <si>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</si>
  <si>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</si>
  <si>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</si>
  <si>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</si>
  <si>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</si>
  <si>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</si>
  <si>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</si>
  <si>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</si>
  <si>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</si>
  <si>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</si>
  <si>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</si>
  <si>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</si>
  <si>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</si>
  <si>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</si>
  <si>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</si>
  <si>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</si>
  <si>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</si>
  <si>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</si>
  <si>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</si>
  <si>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</si>
  <si>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</si>
  <si>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</si>
  <si>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</si>
  <si>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</si>
  <si>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</si>
  <si>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</si>
  <si>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</si>
  <si>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</si>
  <si>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</si>
  <si>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</si>
  <si>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</si>
  <si>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</si>
  <si>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</si>
  <si>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</si>
  <si>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</si>
  <si>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</si>
  <si>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</si>
  <si>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</si>
  <si>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</si>
  <si>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</si>
  <si>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</si>
  <si>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</si>
  <si>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</si>
  <si>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</si>
  <si>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</si>
  <si>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</si>
  <si>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</si>
  <si>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</si>
  <si>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</si>
  <si>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</si>
  <si>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</si>
  <si>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</si>
  <si>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</si>
  <si>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</si>
  <si>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</si>
  <si>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</si>
  <si>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</si>
  <si>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</si>
  <si>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</si>
  <si>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</si>
  <si>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</si>
  <si>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</si>
  <si>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</si>
  <si>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</si>
  <si>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</si>
  <si>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</si>
  <si>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</si>
  <si>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</si>
  <si>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</si>
  <si>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</si>
  <si>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</si>
  <si>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</si>
  <si>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</si>
  <si>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</si>
  <si>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</si>
  <si>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</si>
  <si>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</si>
  <si>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</si>
  <si>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</si>
  <si>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</si>
  <si>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</si>
  <si>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</si>
  <si>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</si>
  <si>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</si>
  <si>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</si>
  <si>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</si>
  <si>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</si>
  <si>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</si>
  <si>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</si>
  <si>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</si>
  <si>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</si>
  <si>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</si>
  <si>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</si>
  <si>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</si>
  <si>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</si>
  <si>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</si>
  <si>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</si>
  <si>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</si>
  <si>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</si>
  <si>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</si>
  <si>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</si>
  <si>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</si>
  <si>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</si>
  <si>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</si>
  <si>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</si>
  <si>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</si>
  <si>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</si>
  <si>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</si>
  <si>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</si>
  <si>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</si>
  <si>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</si>
  <si>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</si>
  <si>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</si>
  <si>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</si>
  <si>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</si>
  <si>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</si>
  <si>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</si>
  <si>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</si>
  <si>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</si>
  <si>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</si>
  <si>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</si>
  <si>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</si>
  <si>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</si>
  <si>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</si>
  <si>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</si>
  <si>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</si>
  <si>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</si>
  <si>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</si>
  <si>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</si>
  <si>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</si>
  <si>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</si>
  <si>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</si>
  <si>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</si>
  <si>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</si>
  <si>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</si>
  <si>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</si>
  <si>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</si>
  <si>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</si>
  <si>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</si>
  <si>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</si>
  <si>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</si>
  <si>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</si>
  <si>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</si>
  <si>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</si>
  <si>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</si>
  <si>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</si>
  <si>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</si>
  <si>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</si>
  <si>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</si>
  <si>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</si>
  <si>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</si>
  <si>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</si>
  <si>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</si>
  <si>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</si>
  <si>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</si>
  <si>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</si>
  <si>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</si>
  <si>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</si>
  <si>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</si>
  <si>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</si>
  <si>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</si>
  <si>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</si>
  <si>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</si>
  <si>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</si>
  <si>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</si>
  <si>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</si>
  <si>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</si>
  <si>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</si>
  <si>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</si>
  <si>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</si>
  <si>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</si>
  <si>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</si>
  <si>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</si>
  <si>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</si>
  <si>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</si>
  <si>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</si>
  <si>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</si>
  <si>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</si>
  <si>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</si>
  <si>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</si>
  <si>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</si>
  <si>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</si>
  <si>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</si>
  <si>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</si>
  <si>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</si>
  <si>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</si>
  <si>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</si>
  <si>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</si>
  <si>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</si>
  <si>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</si>
  <si>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</si>
  <si>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</si>
  <si>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</si>
  <si>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</si>
  <si>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</si>
  <si>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</si>
  <si>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</si>
  <si>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</si>
  <si>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</si>
  <si>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</si>
  <si>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</si>
  <si>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</si>
  <si>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</si>
  <si>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</si>
  <si>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</si>
  <si>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</si>
  <si>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</si>
  <si>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</si>
  <si>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</si>
  <si>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</si>
  <si>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</si>
  <si>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</si>
  <si>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</si>
  <si>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</si>
  <si>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</si>
  <si>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</si>
  <si>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</si>
  <si>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</si>
  <si>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</si>
  <si>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</si>
  <si>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</si>
  <si>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</si>
  <si>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</si>
  <si>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</si>
  <si>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</si>
  <si>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</si>
  <si>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</si>
  <si>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</si>
  <si>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</si>
  <si>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</si>
  <si>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</si>
  <si>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</si>
  <si>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</si>
  <si>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</si>
  <si>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</si>
  <si>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</si>
  <si>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</si>
  <si>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</si>
  <si>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</si>
  <si>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</si>
  <si>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</si>
  <si>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</si>
  <si>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</si>
  <si>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</si>
  <si>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</si>
  <si>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</si>
  <si>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</si>
  <si>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</si>
  <si>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</si>
  <si>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</si>
  <si>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</si>
  <si>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</si>
  <si>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</si>
  <si>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</si>
  <si>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</si>
  <si>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</si>
  <si>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</si>
  <si>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</si>
  <si>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</si>
  <si>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</si>
  <si>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</si>
  <si>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</si>
  <si>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</si>
  <si>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</si>
  <si>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</si>
  <si>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</si>
  <si>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</si>
  <si>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</si>
  <si>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</si>
  <si>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</si>
  <si>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</si>
  <si>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</si>
  <si>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</si>
  <si>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</si>
  <si>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</si>
  <si>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</si>
  <si>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</si>
  <si>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</si>
  <si>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</si>
  <si>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</si>
  <si>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</si>
  <si>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</si>
  <si>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</si>
  <si>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</si>
  <si>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</si>
  <si>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</si>
  <si>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</si>
  <si>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</si>
  <si>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</si>
  <si>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</si>
  <si>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</si>
  <si>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</si>
  <si>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</si>
  <si>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</si>
  <si>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</si>
  <si>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</si>
  <si>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</si>
  <si>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</si>
  <si>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</si>
  <si>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</si>
  <si>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</si>
  <si>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</si>
  <si>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</si>
  <si>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</si>
  <si>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</si>
  <si>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</si>
  <si>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</si>
  <si>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</si>
  <si>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</si>
  <si>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</si>
  <si>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</si>
  <si>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</si>
  <si>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</si>
  <si>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</si>
  <si>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</si>
  <si>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</si>
  <si>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</si>
  <si>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</si>
  <si>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</si>
  <si>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</si>
  <si>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</si>
  <si>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</si>
  <si>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</si>
  <si>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</si>
  <si>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</si>
  <si>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</si>
  <si>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</si>
  <si>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</si>
  <si>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</si>
  <si>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</si>
  <si>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</si>
  <si>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</si>
  <si>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</si>
  <si>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</si>
  <si>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</si>
  <si>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</si>
  <si>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</si>
  <si>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</si>
  <si>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</si>
  <si>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</si>
  <si>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</si>
  <si>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</si>
  <si>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</si>
  <si>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</si>
  <si>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</si>
  <si>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</si>
  <si>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</si>
  <si>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</si>
  <si>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</si>
  <si>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</si>
  <si>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</si>
  <si>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</si>
  <si>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</si>
  <si>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</si>
  <si>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</si>
  <si>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</si>
  <si>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</si>
  <si>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</si>
  <si>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</si>
  <si>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</si>
  <si>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</si>
  <si>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</si>
  <si>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</si>
  <si>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</si>
  <si>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</si>
  <si>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</si>
  <si>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</si>
  <si>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</si>
  <si>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</si>
  <si>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</si>
  <si>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</si>
  <si>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</si>
  <si>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</si>
  <si>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</si>
  <si>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</si>
  <si>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</si>
  <si>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</si>
  <si>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</si>
  <si>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</si>
  <si>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</si>
  <si>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</si>
  <si>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</si>
  <si>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</si>
  <si>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</si>
  <si>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</si>
  <si>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</si>
  <si>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</si>
  <si>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</si>
  <si>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</si>
  <si>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</si>
  <si>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</si>
  <si>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</si>
  <si>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</si>
  <si>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</si>
  <si>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</si>
  <si>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</si>
  <si>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</si>
  <si>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</si>
  <si>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</si>
  <si>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</si>
  <si>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</si>
  <si>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</si>
  <si>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</si>
  <si>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</si>
  <si>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</si>
  <si>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</si>
  <si>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</si>
  <si>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</si>
  <si>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</si>
  <si>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</si>
  <si>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</si>
  <si>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</si>
  <si>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</si>
  <si>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</si>
  <si>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</si>
  <si>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</si>
  <si>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</si>
  <si>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</si>
  <si>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</si>
  <si>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</si>
  <si>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</si>
  <si>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</si>
  <si>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</si>
  <si>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</si>
  <si>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</si>
  <si>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</si>
  <si>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</si>
  <si>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</si>
  <si>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</si>
  <si>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</si>
  <si>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</si>
  <si>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</si>
  <si>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</si>
  <si>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</si>
  <si>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</si>
  <si>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</si>
  <si>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</si>
  <si>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</si>
  <si>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</si>
  <si>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</si>
  <si>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</si>
  <si>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</si>
  <si>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</si>
  <si>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</si>
  <si>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</si>
  <si>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</si>
  <si>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</si>
  <si>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</si>
  <si>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</si>
  <si>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</si>
  <si>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</si>
  <si>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</si>
  <si>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</si>
  <si>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</si>
  <si>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</si>
  <si>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</si>
  <si>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</si>
  <si>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</si>
  <si>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</si>
  <si>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</si>
  <si>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</si>
  <si>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</si>
  <si>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</si>
  <si>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</si>
  <si>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</si>
  <si>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</si>
  <si>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</si>
  <si>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</si>
  <si>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</si>
  <si>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</si>
  <si>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</si>
  <si>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</si>
  <si>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</si>
  <si>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</si>
  <si>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</si>
  <si>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</si>
  <si>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</si>
  <si>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</si>
  <si>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</si>
  <si>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</si>
  <si>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</si>
  <si>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</si>
  <si>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</si>
  <si>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</si>
  <si>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</si>
  <si>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</si>
  <si>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</si>
  <si>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</si>
  <si>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</si>
  <si>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</si>
  <si>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</si>
  <si>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</si>
  <si>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</si>
  <si>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</si>
  <si>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</si>
  <si>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</si>
  <si>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</si>
  <si>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</si>
  <si>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</si>
  <si>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</si>
  <si>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</si>
  <si>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</si>
  <si>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</si>
  <si>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</si>
  <si>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</si>
  <si>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</si>
  <si>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</si>
  <si>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</si>
  <si>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</si>
  <si>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</si>
  <si>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</si>
  <si>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</si>
  <si>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</si>
  <si>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</si>
  <si>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</si>
  <si>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</si>
  <si>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</si>
  <si>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</si>
  <si>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</si>
  <si>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</si>
  <si>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</si>
  <si>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</si>
  <si>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</si>
  <si>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</si>
  <si>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</si>
  <si>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</si>
  <si>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</si>
  <si>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</si>
  <si>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</si>
  <si>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</si>
  <si>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</si>
  <si>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</si>
  <si>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</si>
  <si>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</si>
  <si>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</si>
  <si>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</si>
  <si>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</si>
  <si>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</si>
  <si>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</si>
  <si>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</si>
  <si>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</si>
  <si>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</si>
  <si>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</si>
  <si>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</si>
  <si>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</si>
  <si>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</si>
  <si>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</si>
  <si>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</si>
  <si>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</si>
  <si>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</si>
  <si>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</si>
  <si>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</si>
  <si>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</si>
  <si>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</si>
  <si>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</si>
  <si>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</si>
  <si>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</si>
  <si>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</si>
  <si>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</si>
  <si>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</si>
  <si>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</si>
  <si>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</si>
  <si>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</si>
  <si>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</si>
  <si>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</si>
  <si>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</si>
  <si>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</si>
  <si>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</si>
  <si>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</si>
  <si>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</si>
  <si>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</si>
  <si>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</si>
  <si>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</si>
  <si>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</si>
  <si>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</si>
  <si>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</si>
  <si>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</si>
  <si>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</si>
  <si>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</si>
  <si>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</si>
  <si>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</si>
  <si>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</si>
  <si>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</si>
  <si>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</si>
  <si>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</si>
  <si>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</si>
  <si>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</si>
  <si>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</si>
  <si>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</si>
  <si>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</si>
  <si>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</si>
  <si>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</si>
  <si>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</si>
  <si>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</si>
  <si>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</si>
  <si>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</si>
  <si>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</si>
  <si>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</si>
  <si>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</si>
  <si>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</si>
  <si>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</si>
  <si>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</si>
  <si>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</si>
  <si>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</si>
  <si>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</si>
  <si>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</si>
  <si>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</si>
  <si>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</si>
  <si>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</si>
  <si>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</si>
  <si>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</si>
  <si>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</si>
  <si>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</si>
  <si>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</si>
  <si>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</si>
  <si>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</si>
  <si>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</si>
  <si>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</si>
  <si>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</si>
  <si>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</si>
  <si>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</si>
  <si>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</si>
  <si>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</si>
  <si>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</si>
  <si>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</si>
  <si>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</si>
  <si>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</si>
  <si>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</si>
  <si>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</si>
  <si>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</si>
  <si>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</si>
  <si>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</si>
  <si>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</si>
  <si>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</si>
  <si>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</si>
  <si>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</si>
  <si>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</si>
  <si>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</si>
  <si>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</si>
  <si>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</si>
  <si>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</si>
  <si>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</si>
  <si>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</si>
  <si>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</si>
  <si>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</si>
  <si>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</si>
  <si>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</si>
  <si>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</si>
  <si>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</si>
  <si>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</si>
  <si>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</si>
  <si>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</si>
  <si>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</si>
  <si>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</si>
  <si>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</si>
  <si>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</si>
  <si>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</si>
  <si>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</si>
  <si>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</si>
  <si>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</si>
  <si>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</si>
  <si>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</si>
  <si>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</si>
  <si>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</si>
  <si>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</si>
  <si>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</si>
  <si>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</si>
  <si>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</si>
  <si>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</si>
  <si>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</si>
  <si>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</si>
  <si>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</si>
  <si>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</si>
  <si>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</si>
  <si>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</si>
  <si>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</si>
  <si>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</si>
  <si>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</si>
  <si>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</si>
  <si>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</si>
  <si>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</si>
  <si>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</si>
  <si>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</si>
  <si>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</si>
  <si>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</si>
  <si>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</si>
  <si>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</si>
  <si>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</si>
  <si>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</si>
  <si>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</si>
  <si>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</si>
  <si>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</si>
  <si>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</si>
  <si>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</si>
  <si>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</si>
  <si>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</si>
  <si>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</si>
  <si>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</si>
  <si>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</si>
  <si>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</si>
  <si>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</si>
  <si>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</si>
  <si>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</si>
  <si>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</si>
  <si>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</si>
  <si>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</si>
  <si>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</si>
  <si>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</si>
  <si>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</si>
  <si>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</si>
  <si>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</si>
  <si>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</si>
  <si>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</si>
  <si>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</si>
  <si>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</si>
  <si>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</si>
  <si>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</si>
  <si>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</si>
  <si>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</si>
  <si>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</si>
  <si>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</si>
  <si>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</si>
  <si>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</si>
  <si>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</si>
  <si>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</si>
  <si>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</si>
  <si>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</si>
  <si>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</si>
  <si>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</si>
  <si>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</si>
  <si>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</si>
  <si>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</si>
  <si>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</si>
  <si>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</si>
  <si>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</si>
  <si>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</si>
  <si>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</si>
  <si>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</si>
  <si>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</si>
  <si>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</si>
  <si>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</si>
  <si>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</si>
  <si>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</si>
  <si>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</si>
  <si>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</si>
  <si>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</si>
  <si>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</si>
  <si>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</si>
  <si>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</si>
  <si>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</si>
  <si>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</si>
  <si>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</si>
  <si>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</si>
  <si>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</si>
  <si>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</si>
  <si>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</si>
  <si>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</si>
  <si>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</si>
  <si>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</si>
  <si>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</si>
  <si>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</si>
  <si>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</si>
  <si>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</si>
  <si>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</si>
  <si>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</si>
  <si>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</si>
  <si>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</si>
  <si>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</si>
  <si>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</si>
  <si>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</si>
  <si>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</si>
  <si>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</si>
  <si>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</si>
  <si>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</si>
  <si>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</si>
  <si>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</si>
  <si>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</si>
  <si>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</si>
  <si>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</si>
  <si>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</si>
  <si>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</si>
  <si>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</si>
  <si>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</si>
  <si>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</si>
  <si>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</si>
  <si>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</si>
  <si>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</si>
  <si>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</si>
  <si>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</si>
  <si>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</si>
  <si>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</si>
  <si>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</si>
  <si>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</si>
  <si>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</si>
  <si>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</si>
  <si>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</si>
  <si>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</si>
  <si>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</si>
  <si>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</si>
  <si>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</si>
  <si>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</si>
  <si>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</si>
  <si>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</si>
  <si>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</si>
  <si>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</si>
  <si>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</si>
  <si>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</si>
  <si>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</si>
  <si>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</si>
  <si>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</si>
  <si>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</si>
  <si>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</si>
  <si>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</si>
  <si>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</si>
  <si>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</si>
  <si>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</si>
  <si>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</si>
  <si>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</si>
  <si>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</si>
  <si>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</si>
  <si>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</si>
  <si>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</si>
  <si>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</si>
  <si>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</si>
  <si>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</si>
  <si>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</si>
  <si>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</si>
  <si>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</si>
  <si>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</si>
  <si>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</si>
  <si>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</si>
  <si>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</si>
  <si>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</si>
  <si>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</si>
  <si>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</si>
  <si>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</si>
  <si>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</si>
  <si>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</si>
  <si>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</si>
  <si>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</si>
  <si>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</si>
  <si>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</si>
  <si>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</si>
  <si>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</si>
  <si>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</si>
  <si>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</si>
  <si>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</si>
  <si>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</si>
  <si>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</si>
  <si>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</si>
  <si>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</si>
  <si>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</si>
  <si>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</si>
  <si>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</si>
  <si>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</si>
  <si>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</si>
  <si>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</si>
  <si>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</si>
  <si>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</si>
  <si>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</si>
  <si>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</si>
  <si>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</si>
  <si>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</si>
  <si>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</si>
  <si>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</si>
  <si>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</si>
  <si>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</si>
  <si>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</si>
  <si>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</si>
  <si>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</si>
  <si>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</si>
  <si>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</si>
  <si>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</si>
  <si>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</si>
  <si>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</si>
  <si>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</si>
  <si>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</si>
  <si>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H_FL_ACS_RC Slab_T110</t>
    <phoneticPr fontId="1" type="noConversion"/>
  </si>
  <si>
    <t>H_SF_ACS_SOG Edge 1</t>
    <phoneticPr fontId="1" type="noConversion"/>
  </si>
  <si>
    <t>H_SF_ACE_EQFDN_T400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</si>
</sst>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2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u/>
      <sz val="11"/>
      <color rgb="FF0000FF"/>
      <name val="Arial Narrow"/>
      <family val="2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7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111" fillId="7" borderId="2" xfId="0" applyFont="1" applyFill="1" applyBorder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3893483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2538311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234528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186254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230332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2" t="s">
        <v>3688</v>
      </c>
      <c r="C42" s="452"/>
      <c r="D42" s="452"/>
      <c r="E42" s="452"/>
      <c r="F42" s="452"/>
      <c r="G42" s="452"/>
      <c r="H42" s="452"/>
      <c r="I42" s="452"/>
      <c r="J42" s="99"/>
      <c r="K42" s="99"/>
    </row>
    <row r="43" spans="1:11" ht="30" customHeight="1">
      <c r="B43" s="452" t="s">
        <v>3702</v>
      </c>
      <c r="C43" s="452"/>
      <c r="D43" s="452"/>
      <c r="E43" s="452"/>
      <c r="F43" s="452"/>
      <c r="G43" s="452"/>
      <c r="H43" s="452"/>
      <c r="I43" s="452"/>
      <c r="J43" s="99"/>
      <c r="K43" s="99"/>
    </row>
    <row r="44" spans="1:11" ht="30" customHeight="1">
      <c r="B44" s="452" t="s">
        <v>3676</v>
      </c>
      <c r="C44" s="452"/>
      <c r="D44" s="452"/>
      <c r="E44" s="452"/>
      <c r="F44" s="452"/>
      <c r="G44" s="452"/>
      <c r="H44" s="452"/>
      <c r="I44" s="452"/>
      <c r="J44" s="99"/>
      <c r="K44" s="99"/>
    </row>
    <row r="45" spans="1:11" ht="30" customHeight="1">
      <c r="B45" s="452" t="s">
        <v>3677</v>
      </c>
      <c r="C45" s="452"/>
      <c r="D45" s="452"/>
      <c r="E45" s="452"/>
      <c r="F45" s="452"/>
      <c r="G45" s="452"/>
      <c r="H45" s="452"/>
      <c r="I45" s="452"/>
      <c r="J45" s="99"/>
      <c r="K45" s="99"/>
    </row>
    <row r="46" spans="1:11" ht="30" customHeight="1">
      <c r="B46" s="452" t="s">
        <v>3689</v>
      </c>
      <c r="C46" s="452"/>
      <c r="D46" s="452"/>
      <c r="E46" s="452"/>
      <c r="F46" s="452"/>
      <c r="G46" s="452"/>
      <c r="H46" s="452"/>
      <c r="I46" s="452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2" t="s">
        <v>3678</v>
      </c>
      <c r="C49" s="452"/>
      <c r="D49" s="452"/>
      <c r="E49" s="452"/>
      <c r="F49" s="452"/>
      <c r="G49" s="452"/>
      <c r="H49" s="452"/>
      <c r="I49" s="452"/>
      <c r="J49" s="99"/>
      <c r="K49" s="99"/>
    </row>
    <row r="50" spans="2:11">
      <c r="B50" s="452" t="s">
        <v>3679</v>
      </c>
      <c r="C50" s="452"/>
      <c r="D50" s="452"/>
      <c r="E50" s="452"/>
      <c r="F50" s="452"/>
      <c r="G50" s="452"/>
      <c r="H50" s="452"/>
      <c r="I50" s="452"/>
      <c r="J50" s="99"/>
      <c r="K50" s="99"/>
    </row>
    <row r="51" spans="2:11">
      <c r="B51" s="452" t="s">
        <v>3680</v>
      </c>
      <c r="C51" s="452"/>
      <c r="D51" s="452"/>
      <c r="E51" s="452"/>
      <c r="F51" s="452"/>
      <c r="G51" s="452"/>
      <c r="H51" s="452"/>
      <c r="I51" s="452"/>
      <c r="J51" s="99"/>
      <c r="K51" s="99"/>
    </row>
    <row r="52" spans="2:11" ht="30" customHeight="1">
      <c r="B52" s="452" t="s">
        <v>3690</v>
      </c>
      <c r="C52" s="452"/>
      <c r="D52" s="452"/>
      <c r="E52" s="452"/>
      <c r="F52" s="452"/>
      <c r="G52" s="452"/>
      <c r="H52" s="452"/>
      <c r="I52" s="452"/>
      <c r="J52" s="99"/>
      <c r="K52" s="99"/>
    </row>
    <row r="53" spans="2:11" ht="17.45" customHeight="1">
      <c r="B53" s="452" t="s">
        <v>3687</v>
      </c>
      <c r="C53" s="452"/>
      <c r="D53" s="452"/>
      <c r="E53" s="452"/>
      <c r="F53" s="452"/>
      <c r="G53" s="452"/>
      <c r="H53" s="452"/>
      <c r="I53" s="452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>
        <v>53.76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>
        <v>53.76</v>
      </c>
      <c r="AG10" s="180" t="s">
        <v>3835</v>
      </c>
      <c r="AH10" s="39" t="s">
        <v>5417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>
        <v>90.048000000000002</v>
      </c>
      <c r="AG15" s="180" t="s">
        <v>3835</v>
      </c>
      <c r="AH15" s="39" t="s">
        <v>5417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>
        <v>90.048000000000002</v>
      </c>
      <c r="AG16" s="180" t="s">
        <v>3835</v>
      </c>
      <c r="AH16" s="39" t="s">
        <v>5417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5436</v>
      </c>
      <c r="D18" s="348" t="s">
        <v>5312</v>
      </c>
      <c r="E18" s="180" t="s">
        <v>5428</v>
      </c>
      <c r="F18" s="123" t="s">
        <v>5796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>
        <v>36.72</v>
      </c>
      <c r="AG21" s="180" t="s">
        <v>3835</v>
      </c>
      <c r="AH21" s="39" t="s">
        <v>5417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>
        <v>36.72</v>
      </c>
      <c r="AG22" s="180" t="s">
        <v>3835</v>
      </c>
      <c r="AH22" s="39" t="s">
        <v>5417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>
        <v>27.52</v>
      </c>
      <c r="AG27" s="180" t="s">
        <v>3835</v>
      </c>
      <c r="AH27" s="39" t="s">
        <v>5417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>
        <v>27.52</v>
      </c>
      <c r="AG28" s="180" t="s">
        <v>3835</v>
      </c>
      <c r="AH28" s="39" t="s">
        <v>5417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>
        <v>34.304000000000002</v>
      </c>
      <c r="AG33" s="180" t="s">
        <v>3835</v>
      </c>
      <c r="AH33" s="39" t="s">
        <v>5417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>
        <v>34.304000000000002</v>
      </c>
      <c r="AG34" s="180" t="s">
        <v>3835</v>
      </c>
      <c r="AH34" s="39" t="s">
        <v>5417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5436</v>
      </c>
      <c r="D36" s="348" t="s">
        <v>5333</v>
      </c>
      <c r="E36" s="180" t="s">
        <v>5936</v>
      </c>
      <c r="F36" s="451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5436</v>
      </c>
      <c r="D43" s="348" t="s">
        <v>5312</v>
      </c>
      <c r="E43" s="180" t="s">
        <v>5926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>
        <v>26.46</v>
      </c>
      <c r="AG46" s="180" t="s">
        <v>3835</v>
      </c>
      <c r="AH46" s="39" t="s">
        <v>5417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>
        <v>26.46</v>
      </c>
      <c r="AG47" s="180" t="s">
        <v>3835</v>
      </c>
      <c r="AH47" s="39" t="s">
        <v>5417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5436</v>
      </c>
      <c r="D49" s="348" t="s">
        <v>5377</v>
      </c>
      <c r="E49" s="180" t="s">
        <v>5935</v>
      </c>
      <c r="F49" s="451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80" t="s">
        <v>4806</v>
      </c>
      <c r="D62" s="481"/>
      <c r="E62" s="481"/>
      <c r="F62" s="481"/>
      <c r="G62" s="482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5808</v>
      </c>
      <c r="G94" s="125" t="s">
        <v>5809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5807</v>
      </c>
      <c r="G95" s="125" t="s">
        <v>5810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5812</v>
      </c>
      <c r="G96" s="125" t="s">
        <v>5811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80" t="s">
        <v>4802</v>
      </c>
      <c r="D98" s="481"/>
      <c r="E98" s="481"/>
      <c r="F98" s="481"/>
      <c r="G98" s="482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80" t="s">
        <v>4807</v>
      </c>
      <c r="D102" s="481"/>
      <c r="E102" s="481"/>
      <c r="F102" s="481"/>
      <c r="G102" s="482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80" t="s">
        <v>4809</v>
      </c>
      <c r="D106" s="481"/>
      <c r="E106" s="481"/>
      <c r="F106" s="481"/>
      <c r="G106" s="482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80" t="s">
        <v>4810</v>
      </c>
      <c r="D110" s="481"/>
      <c r="E110" s="481"/>
      <c r="F110" s="481"/>
      <c r="G110" s="482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5930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5942</v>
      </c>
      <c r="F12" s="451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>
        <v>149.02000000000001</v>
      </c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>
        <v>201.02</v>
      </c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136.45500000000001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5719</v>
      </c>
      <c r="AF18" s="180">
        <v>108.95699999999999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5720</v>
      </c>
      <c r="AF19" s="180">
        <v>27.498000000000001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5940</v>
      </c>
      <c r="E28" s="180" t="s">
        <v>5941</v>
      </c>
      <c r="F28" s="451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5993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5966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5967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5970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5968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5970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5967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5969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5968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5969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5966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5967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5971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5968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5971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5966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5967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5972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5968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5972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5967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5973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5968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5973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5966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5967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5974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5968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5974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5966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5967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5975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5968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5975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5966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5967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5976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5968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5976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5966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5967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5977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5968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5977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5966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5967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5978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5968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5978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5966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5967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5979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5968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5979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5966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5967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5980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5968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5980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5991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5981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5984</v>
      </c>
      <c r="G104" s="125" t="s">
        <v>5983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5982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5984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5982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6008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5953</v>
      </c>
      <c r="E109" s="180" t="s">
        <v>5438</v>
      </c>
      <c r="F109" s="123" t="s">
        <v>5952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5962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5959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5961</v>
      </c>
      <c r="AE110" s="179" t="s">
        <v>5954</v>
      </c>
      <c r="AF110" s="182">
        <v>247.59899999999999</v>
      </c>
      <c r="AG110" s="182" t="s">
        <v>3840</v>
      </c>
      <c r="AH110" s="33" t="s">
        <v>5955</v>
      </c>
    </row>
    <row r="111" spans="2:34" ht="49.9" customHeight="1">
      <c r="B111" s="4"/>
      <c r="C111" s="12"/>
      <c r="D111" s="12"/>
      <c r="E111" s="12"/>
      <c r="F111" s="31" t="s">
        <v>5960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5958</v>
      </c>
      <c r="AE111" s="179" t="s">
        <v>4065</v>
      </c>
      <c r="AF111" s="182">
        <v>247.59899999999999</v>
      </c>
      <c r="AG111" s="182" t="s">
        <v>5956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5957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6009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5964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5963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5959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5965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5960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5965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6010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5929</v>
      </c>
      <c r="F121" s="123" t="s">
        <v>5988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5985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5761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5986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5763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6011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5995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6012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5996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6004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5773</v>
      </c>
      <c r="E135" s="180" t="s">
        <v>5444</v>
      </c>
      <c r="F135" s="123" t="s">
        <v>5987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5761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5762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5763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5753</v>
      </c>
      <c r="E141" s="180" t="s">
        <v>5438</v>
      </c>
      <c r="F141" s="123" t="s">
        <v>5994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5754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5755</v>
      </c>
      <c r="AF142" s="182"/>
      <c r="AG142" s="182" t="s">
        <v>5756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5757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5758</v>
      </c>
      <c r="AF143" s="182"/>
      <c r="AG143" s="182" t="s">
        <v>5759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6014</v>
      </c>
      <c r="C146" s="61" t="s">
        <v>6013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6020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6017</v>
      </c>
      <c r="C150" s="61" t="s">
        <v>6015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6019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6016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5760</v>
      </c>
      <c r="E155" s="180" t="s">
        <v>5438</v>
      </c>
      <c r="F155" s="123" t="s">
        <v>5997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5761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5762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5763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5999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6018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5761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5762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5763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5933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N36" activePane="bottomRight" state="frozen"/>
      <selection activeCell="N104" sqref="N104"/>
      <selection pane="topRight" activeCell="N104" sqref="N104"/>
      <selection pane="bottomLeft" activeCell="N104" sqref="N104"/>
      <selection pane="bottomRight" activeCell="AD39" sqref="AD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5663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5436</v>
      </c>
      <c r="D6" s="348" t="s">
        <v>5574</v>
      </c>
      <c r="E6" s="180" t="s">
        <v>5575</v>
      </c>
      <c r="F6" s="451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5664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451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451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5655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5666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5667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5668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5918</v>
      </c>
      <c r="F53" s="123" t="s">
        <v>5915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5669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5670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AI27" sqref="AI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5671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5672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5726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5723</v>
      </c>
      <c r="E15" s="180" t="s">
        <v>5724</v>
      </c>
      <c r="F15" s="451" t="s">
        <v>5733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5730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5723</v>
      </c>
      <c r="E18" s="180" t="s">
        <v>5643</v>
      </c>
      <c r="F18" s="451" t="s">
        <v>5735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5734</v>
      </c>
      <c r="AE19" s="179" t="s">
        <v>5558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5750</v>
      </c>
      <c r="E21" s="180" t="s">
        <v>5643</v>
      </c>
      <c r="F21" s="123" t="s">
        <v>5749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5748</v>
      </c>
      <c r="AE22" s="179" t="s">
        <v>5558</v>
      </c>
      <c r="AF22" s="180">
        <v>28</v>
      </c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5723</v>
      </c>
      <c r="E25" s="180" t="s">
        <v>5724</v>
      </c>
      <c r="F25" s="123" t="s">
        <v>5728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5731</v>
      </c>
      <c r="AE26" s="179" t="s">
        <v>5725</v>
      </c>
      <c r="AF26" s="180"/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5723</v>
      </c>
      <c r="E28" s="180" t="s">
        <v>5724</v>
      </c>
      <c r="F28" s="451" t="s">
        <v>5729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5732</v>
      </c>
      <c r="AE29" s="179" t="s">
        <v>5725</v>
      </c>
      <c r="AF29" s="180"/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5723</v>
      </c>
      <c r="E33" s="180" t="s">
        <v>5724</v>
      </c>
      <c r="F33" s="451" t="s">
        <v>5745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5747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5746</v>
      </c>
      <c r="AE34" s="179" t="s">
        <v>5725</v>
      </c>
      <c r="AF34" s="180"/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5743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5742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5744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5739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5740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Normal="100" zoomScaleSheetLayoutView="100" workbookViewId="0">
      <pane xSplit="12" ySplit="3" topLeftCell="P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4" sqref="AE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5785</v>
      </c>
      <c r="E13" s="180" t="s">
        <v>5786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5634</v>
      </c>
      <c r="AF14" s="182"/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5635</v>
      </c>
      <c r="AF15" s="180"/>
      <c r="AG15" s="180" t="s">
        <v>3840</v>
      </c>
      <c r="AH15" s="39" t="s">
        <v>5637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5636</v>
      </c>
      <c r="AF16" s="180"/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5662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5657</v>
      </c>
      <c r="E10" s="180" t="s">
        <v>5919</v>
      </c>
      <c r="F10" s="123" t="s">
        <v>5660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5678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5674</v>
      </c>
      <c r="AE11" s="179" t="s">
        <v>5675</v>
      </c>
      <c r="AF11" s="182"/>
      <c r="AG11" s="182" t="s">
        <v>5676</v>
      </c>
      <c r="AH11" s="33"/>
    </row>
    <row r="12" spans="2:34" ht="49.9" customHeight="1">
      <c r="B12" s="4"/>
      <c r="C12" s="32"/>
      <c r="D12" s="32"/>
      <c r="E12" s="32"/>
      <c r="F12" s="31" t="s">
        <v>5679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5674</v>
      </c>
      <c r="AE12" s="179" t="s">
        <v>5675</v>
      </c>
      <c r="AF12" s="182"/>
      <c r="AG12" s="182" t="s">
        <v>5676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5662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5787</v>
      </c>
      <c r="E15" s="180" t="s">
        <v>5658</v>
      </c>
      <c r="F15" s="451" t="s">
        <v>5788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5678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5674</v>
      </c>
      <c r="AE16" s="179" t="s">
        <v>3994</v>
      </c>
      <c r="AF16" s="182">
        <v>53.207999999999998</v>
      </c>
      <c r="AG16" s="182" t="s">
        <v>5676</v>
      </c>
      <c r="AH16" s="33"/>
    </row>
    <row r="17" spans="2:34" ht="49.9" customHeight="1">
      <c r="B17" s="4"/>
      <c r="C17" s="32"/>
      <c r="D17" s="32"/>
      <c r="E17" s="32"/>
      <c r="F17" s="31" t="s">
        <v>5679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5674</v>
      </c>
      <c r="AE17" s="179" t="s">
        <v>3994</v>
      </c>
      <c r="AF17" s="182">
        <v>53.207999999999998</v>
      </c>
      <c r="AG17" s="182" t="s">
        <v>5676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5677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5682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5674</v>
      </c>
      <c r="AE21" s="179" t="s">
        <v>5675</v>
      </c>
      <c r="AF21" s="182"/>
      <c r="AG21" s="182" t="s">
        <v>5676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5674</v>
      </c>
      <c r="AE22" s="179" t="s">
        <v>5675</v>
      </c>
      <c r="AF22" s="182"/>
      <c r="AG22" s="182" t="s">
        <v>5676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5855</v>
      </c>
      <c r="F5" s="123" t="s">
        <v>5751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5853</v>
      </c>
      <c r="AF6" s="180"/>
      <c r="AG6" s="180" t="s">
        <v>5854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5841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5842</v>
      </c>
      <c r="E14" s="180" t="s">
        <v>5851</v>
      </c>
      <c r="F14" s="123" t="s">
        <v>5852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5844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5845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3" t="s">
        <v>4991</v>
      </c>
      <c r="B1" s="483"/>
      <c r="C1" s="483"/>
      <c r="D1" s="483"/>
      <c r="E1" s="483"/>
      <c r="F1" s="483"/>
      <c r="G1" s="483"/>
      <c r="H1" s="483"/>
      <c r="I1" s="483"/>
      <c r="J1" s="483"/>
      <c r="K1" s="483"/>
    </row>
    <row r="2" spans="1:11" ht="16.5" customHeight="1">
      <c r="A2" s="483"/>
      <c r="B2" s="483"/>
      <c r="C2" s="483"/>
      <c r="D2" s="483"/>
      <c r="E2" s="483"/>
      <c r="F2" s="483"/>
      <c r="G2" s="483"/>
      <c r="H2" s="483"/>
      <c r="I2" s="483"/>
      <c r="J2" s="483"/>
      <c r="K2" s="483"/>
    </row>
    <row r="3" spans="1:11" ht="16.5" customHeight="1">
      <c r="A3" s="484" t="s">
        <v>4992</v>
      </c>
      <c r="B3" s="484" t="s">
        <v>4993</v>
      </c>
      <c r="C3" s="484" t="s">
        <v>2010</v>
      </c>
      <c r="D3" s="484" t="s">
        <v>4994</v>
      </c>
      <c r="E3" s="484" t="s">
        <v>4995</v>
      </c>
      <c r="F3" s="484" t="s">
        <v>4996</v>
      </c>
      <c r="G3" s="484" t="s">
        <v>2008</v>
      </c>
      <c r="H3" s="484" t="s">
        <v>4997</v>
      </c>
      <c r="I3" s="486" t="s">
        <v>4998</v>
      </c>
      <c r="J3" s="486"/>
      <c r="K3" s="486"/>
    </row>
    <row r="4" spans="1:11" ht="36" customHeight="1">
      <c r="A4" s="484"/>
      <c r="B4" s="484"/>
      <c r="C4" s="484"/>
      <c r="D4" s="484"/>
      <c r="E4" s="484"/>
      <c r="F4" s="484"/>
      <c r="G4" s="484"/>
      <c r="H4" s="484"/>
      <c r="I4" s="334" t="s">
        <v>4999</v>
      </c>
      <c r="J4" s="334" t="s">
        <v>5000</v>
      </c>
      <c r="K4" s="334" t="s">
        <v>5332</v>
      </c>
    </row>
    <row r="5" spans="1:11" ht="18" customHeight="1">
      <c r="A5" s="485"/>
      <c r="B5" s="485"/>
      <c r="C5" s="485"/>
      <c r="D5" s="485"/>
      <c r="E5" s="485"/>
      <c r="F5" s="485"/>
      <c r="G5" s="485"/>
      <c r="H5" s="485"/>
      <c r="I5" s="334" t="s">
        <v>5001</v>
      </c>
      <c r="J5" s="334" t="s">
        <v>5001</v>
      </c>
      <c r="K5" s="334" t="s">
        <v>5002</v>
      </c>
    </row>
    <row r="6" spans="1:11">
      <c r="A6" s="485"/>
      <c r="B6" s="485"/>
      <c r="C6" s="485"/>
      <c r="D6" s="485"/>
      <c r="E6" s="485"/>
      <c r="F6" s="485"/>
      <c r="G6" s="485"/>
      <c r="H6" s="485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8" t="s">
        <v>1427</v>
      </c>
      <c r="C2" s="488"/>
      <c r="D2" s="488"/>
      <c r="E2" s="488"/>
      <c r="F2" s="488"/>
      <c r="G2" s="488"/>
      <c r="H2" s="488"/>
      <c r="I2" s="488"/>
      <c r="J2" s="488"/>
      <c r="K2" s="488"/>
      <c r="L2" s="488"/>
      <c r="M2" s="488"/>
      <c r="N2" s="488"/>
      <c r="O2" s="488"/>
      <c r="P2" s="488"/>
      <c r="Q2" s="488"/>
      <c r="R2" s="488"/>
      <c r="S2" s="488"/>
      <c r="T2" s="488"/>
      <c r="U2" s="488"/>
      <c r="V2" s="488"/>
      <c r="W2" s="488"/>
      <c r="X2" s="488"/>
      <c r="Y2" s="488"/>
      <c r="Z2" s="488"/>
      <c r="AA2" s="488"/>
      <c r="AB2" s="488"/>
      <c r="AC2" s="488"/>
      <c r="AD2" s="488"/>
      <c r="AE2" s="488"/>
      <c r="AF2" s="488"/>
      <c r="AG2" s="488"/>
      <c r="AH2" s="488"/>
      <c r="AI2" s="488"/>
      <c r="AJ2" s="488"/>
      <c r="AK2" s="488"/>
    </row>
    <row r="3" spans="1:37" ht="13.5" customHeight="1">
      <c r="B3" s="489" t="s">
        <v>2006</v>
      </c>
      <c r="C3" s="489"/>
      <c r="D3" s="489"/>
      <c r="E3" s="489"/>
      <c r="F3" s="489"/>
      <c r="G3" s="489"/>
      <c r="H3" s="489"/>
      <c r="I3" s="489"/>
      <c r="J3" s="489"/>
      <c r="K3" s="489"/>
      <c r="L3" s="489"/>
      <c r="M3" s="489"/>
      <c r="N3" s="489"/>
      <c r="O3" s="489"/>
      <c r="P3" s="489"/>
      <c r="Q3" s="489"/>
      <c r="R3" s="489"/>
      <c r="S3" s="489"/>
      <c r="T3" s="489"/>
      <c r="U3" s="489"/>
      <c r="V3" s="489"/>
      <c r="W3" s="489"/>
      <c r="X3" s="489"/>
      <c r="Y3" s="489"/>
      <c r="Z3" s="489"/>
      <c r="AA3" s="489"/>
      <c r="AB3" s="489"/>
      <c r="AC3" s="489"/>
      <c r="AD3" s="489"/>
      <c r="AE3" s="489"/>
      <c r="AF3" s="489"/>
      <c r="AG3" s="489"/>
      <c r="AH3" s="489"/>
      <c r="AI3" s="489"/>
      <c r="AJ3" s="489"/>
      <c r="AK3" s="489"/>
    </row>
    <row r="4" spans="1:37" ht="23.25" customHeight="1">
      <c r="A4" s="487" t="s">
        <v>3692</v>
      </c>
      <c r="B4" s="487" t="s">
        <v>0</v>
      </c>
      <c r="C4" s="487" t="s">
        <v>3693</v>
      </c>
      <c r="D4" s="487"/>
      <c r="E4" s="487" t="s">
        <v>1423</v>
      </c>
      <c r="F4" s="487"/>
      <c r="G4" s="487" t="s">
        <v>1424</v>
      </c>
      <c r="H4" s="487"/>
      <c r="I4" s="487" t="s">
        <v>3704</v>
      </c>
      <c r="J4" s="487"/>
      <c r="K4" s="487"/>
      <c r="L4" s="487"/>
      <c r="M4" s="487"/>
      <c r="N4" s="487"/>
      <c r="O4" s="487"/>
      <c r="P4" s="487"/>
      <c r="Q4" s="487"/>
      <c r="R4" s="487"/>
      <c r="S4" s="487"/>
      <c r="T4" s="487"/>
      <c r="U4" s="487"/>
      <c r="V4" s="487"/>
      <c r="W4" s="487"/>
      <c r="X4" s="487"/>
      <c r="Y4" s="487" t="s">
        <v>3705</v>
      </c>
      <c r="Z4" s="487"/>
      <c r="AA4" s="487"/>
      <c r="AB4" s="487"/>
      <c r="AC4" s="487"/>
      <c r="AD4" s="487"/>
      <c r="AE4" s="487"/>
      <c r="AF4" s="487"/>
      <c r="AG4" s="487"/>
      <c r="AH4" s="487" t="s">
        <v>2008</v>
      </c>
      <c r="AI4" s="487"/>
      <c r="AJ4" s="487" t="s">
        <v>2009</v>
      </c>
      <c r="AK4" s="487" t="s">
        <v>2007</v>
      </c>
    </row>
    <row r="5" spans="1:37" ht="23.25" customHeight="1">
      <c r="A5" s="487"/>
      <c r="B5" s="487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7"/>
      <c r="AK5" s="487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5656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5727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5741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74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5799</v>
      </c>
      <c r="F6" s="368" t="s">
        <v>5946</v>
      </c>
      <c r="G6" s="365"/>
    </row>
    <row r="7" spans="2:7" ht="142.15" customHeight="1">
      <c r="B7" s="41"/>
      <c r="C7" s="417" t="s">
        <v>5795</v>
      </c>
      <c r="D7" s="364"/>
      <c r="E7" s="358" t="s">
        <v>5797</v>
      </c>
      <c r="F7" s="364" t="s">
        <v>5798</v>
      </c>
      <c r="G7" s="365"/>
    </row>
    <row r="8" spans="2:7" ht="49.9" customHeight="1">
      <c r="B8" s="41"/>
      <c r="C8" s="417" t="s">
        <v>5801</v>
      </c>
      <c r="D8" s="364"/>
      <c r="E8" s="358" t="s">
        <v>5806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3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4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4"/>
      <c r="D12" s="366"/>
      <c r="E12" s="358" t="s">
        <v>2002</v>
      </c>
      <c r="F12" s="364"/>
      <c r="G12" s="365"/>
    </row>
    <row r="13" spans="2:7" ht="49.9" customHeight="1">
      <c r="B13" s="41"/>
      <c r="C13" s="454"/>
      <c r="D13" s="366"/>
      <c r="E13" s="358" t="s">
        <v>1999</v>
      </c>
      <c r="F13" s="364"/>
      <c r="G13" s="365"/>
    </row>
    <row r="14" spans="2:7" ht="49.9" customHeight="1">
      <c r="B14" s="41"/>
      <c r="C14" s="454"/>
      <c r="D14" s="366"/>
      <c r="E14" s="358" t="s">
        <v>2003</v>
      </c>
      <c r="F14" s="364"/>
      <c r="G14" s="365"/>
    </row>
    <row r="15" spans="2:7" ht="49.9" customHeight="1">
      <c r="B15" s="41"/>
      <c r="C15" s="455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>
      <c r="B20" s="41"/>
      <c r="C20" s="456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6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5911</v>
      </c>
      <c r="D22" s="368" t="s">
        <v>5912</v>
      </c>
      <c r="E22" s="358"/>
      <c r="F22" s="364" t="s">
        <v>5913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5689</v>
      </c>
      <c r="C31" s="428" t="s">
        <v>5883</v>
      </c>
      <c r="D31" s="411" t="s">
        <v>5899</v>
      </c>
      <c r="E31" s="412" t="s">
        <v>5900</v>
      </c>
      <c r="F31" s="430" t="s">
        <v>5901</v>
      </c>
      <c r="G31" s="369" t="s">
        <v>5683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5884</v>
      </c>
      <c r="C36" s="428" t="s">
        <v>1992</v>
      </c>
      <c r="D36" s="436" t="s">
        <v>6021</v>
      </c>
      <c r="E36" s="412" t="s">
        <v>6039</v>
      </c>
      <c r="F36" s="426"/>
      <c r="G36" s="369" t="s">
        <v>5683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5690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5885</v>
      </c>
      <c r="D45" s="440" t="s">
        <v>5483</v>
      </c>
      <c r="E45" s="412" t="s">
        <v>6041</v>
      </c>
      <c r="F45" s="430" t="s">
        <v>6040</v>
      </c>
      <c r="G45" s="365" t="s">
        <v>5898</v>
      </c>
    </row>
    <row r="46" spans="2:7" ht="34.9" customHeight="1">
      <c r="B46" s="41"/>
      <c r="C46" s="42" t="s">
        <v>5781</v>
      </c>
      <c r="D46" s="369"/>
      <c r="E46" s="358" t="s">
        <v>5782</v>
      </c>
      <c r="F46" s="364"/>
      <c r="G46" s="365"/>
    </row>
    <row r="47" spans="2:7" ht="55.15" customHeight="1">
      <c r="B47" s="441" t="s">
        <v>5896</v>
      </c>
      <c r="C47" s="428" t="s">
        <v>5779</v>
      </c>
      <c r="D47" s="442"/>
      <c r="E47" s="412" t="s">
        <v>5886</v>
      </c>
      <c r="F47" s="440" t="s">
        <v>5894</v>
      </c>
      <c r="G47" s="365" t="s">
        <v>5898</v>
      </c>
    </row>
    <row r="48" spans="2:7" ht="55.9" customHeight="1">
      <c r="B48" s="441" t="s">
        <v>5897</v>
      </c>
      <c r="C48" s="428" t="s">
        <v>5780</v>
      </c>
      <c r="D48" s="442"/>
      <c r="E48" s="412" t="s">
        <v>5887</v>
      </c>
      <c r="F48" s="440" t="s">
        <v>5895</v>
      </c>
      <c r="G48" s="365" t="s">
        <v>5898</v>
      </c>
    </row>
    <row r="49" spans="2:7" ht="57" customHeight="1">
      <c r="B49" s="422" t="s">
        <v>5692</v>
      </c>
      <c r="C49" s="429" t="s">
        <v>5888</v>
      </c>
      <c r="D49" s="426" t="s">
        <v>5693</v>
      </c>
      <c r="E49" s="425" t="s">
        <v>5694</v>
      </c>
      <c r="F49" s="426" t="s">
        <v>5893</v>
      </c>
      <c r="G49" s="369" t="s">
        <v>5683</v>
      </c>
    </row>
    <row r="50" spans="2:7" ht="45.6" customHeight="1">
      <c r="B50" s="422" t="s">
        <v>5696</v>
      </c>
      <c r="C50" s="429" t="s">
        <v>5892</v>
      </c>
      <c r="D50" s="426" t="s">
        <v>5695</v>
      </c>
      <c r="E50" s="425" t="s">
        <v>5694</v>
      </c>
      <c r="F50" s="426" t="s">
        <v>5890</v>
      </c>
      <c r="G50" s="369" t="s">
        <v>5683</v>
      </c>
    </row>
    <row r="51" spans="2:7" ht="55.15" customHeight="1">
      <c r="B51" s="422" t="s">
        <v>5697</v>
      </c>
      <c r="C51" s="429" t="s">
        <v>5700</v>
      </c>
      <c r="D51" s="426" t="s">
        <v>5699</v>
      </c>
      <c r="E51" s="425" t="s">
        <v>5698</v>
      </c>
      <c r="F51" s="426" t="s">
        <v>5889</v>
      </c>
      <c r="G51" s="369" t="s">
        <v>5683</v>
      </c>
    </row>
    <row r="52" spans="2:7" ht="33" customHeight="1">
      <c r="B52" s="422" t="s">
        <v>5710</v>
      </c>
      <c r="C52" s="426" t="s">
        <v>5891</v>
      </c>
      <c r="D52" s="426" t="s">
        <v>5708</v>
      </c>
      <c r="E52" s="425" t="s">
        <v>5709</v>
      </c>
      <c r="F52" s="426"/>
      <c r="G52" s="369" t="s">
        <v>5683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5862</v>
      </c>
      <c r="D56" s="360"/>
      <c r="E56" s="372"/>
      <c r="F56" s="373"/>
      <c r="G56" s="374"/>
    </row>
    <row r="57" spans="2:7" ht="34.9" customHeight="1">
      <c r="B57" s="422" t="s">
        <v>6050</v>
      </c>
      <c r="C57" s="423" t="s">
        <v>5863</v>
      </c>
      <c r="D57" s="443" t="s">
        <v>6051</v>
      </c>
      <c r="E57" s="358"/>
      <c r="F57" s="364"/>
      <c r="G57" s="365" t="s">
        <v>5685</v>
      </c>
    </row>
    <row r="58" spans="2:7" ht="34.9" customHeight="1">
      <c r="B58" s="422" t="s">
        <v>6052</v>
      </c>
      <c r="C58" s="423" t="s">
        <v>5864</v>
      </c>
      <c r="D58" s="424" t="s">
        <v>5867</v>
      </c>
      <c r="E58" s="358"/>
      <c r="F58" s="364"/>
      <c r="G58" s="365" t="s">
        <v>5685</v>
      </c>
    </row>
    <row r="59" spans="2:7" ht="34.9" customHeight="1">
      <c r="B59" s="422" t="s">
        <v>6053</v>
      </c>
      <c r="C59" s="423" t="s">
        <v>5865</v>
      </c>
      <c r="D59" s="426" t="s">
        <v>5866</v>
      </c>
      <c r="E59" s="358"/>
      <c r="F59" s="364"/>
      <c r="G59" s="365" t="s">
        <v>5685</v>
      </c>
    </row>
    <row r="60" spans="2:7" ht="40.5">
      <c r="B60" s="422" t="s">
        <v>6054</v>
      </c>
      <c r="C60" s="429" t="s">
        <v>6056</v>
      </c>
      <c r="D60" s="444" t="s">
        <v>6055</v>
      </c>
      <c r="E60" s="358"/>
      <c r="F60" s="419"/>
      <c r="G60" s="365" t="s">
        <v>5685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5685</v>
      </c>
    </row>
    <row r="66" spans="2:7" ht="54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5685</v>
      </c>
    </row>
    <row r="67" spans="2:7" ht="94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5685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5685</v>
      </c>
    </row>
    <row r="69" spans="2:7" ht="81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5685</v>
      </c>
    </row>
    <row r="70" spans="2:7" ht="41.45" customHeight="1">
      <c r="B70" s="422" t="s">
        <v>6049</v>
      </c>
      <c r="C70" s="423" t="s">
        <v>5944</v>
      </c>
      <c r="D70" s="426" t="s">
        <v>5945</v>
      </c>
      <c r="E70" s="358"/>
      <c r="F70" s="364"/>
      <c r="G70" s="365" t="s">
        <v>5685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5686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6057</v>
      </c>
      <c r="E76" s="358" t="s">
        <v>5539</v>
      </c>
      <c r="F76" s="364"/>
      <c r="G76" s="365" t="s">
        <v>5686</v>
      </c>
    </row>
    <row r="77" spans="2:7" ht="49.15" customHeight="1">
      <c r="B77" s="422" t="s">
        <v>5540</v>
      </c>
      <c r="C77" s="429" t="s">
        <v>5538</v>
      </c>
      <c r="D77" s="443" t="s">
        <v>6058</v>
      </c>
      <c r="E77" s="358" t="s">
        <v>5541</v>
      </c>
      <c r="F77" s="364"/>
      <c r="G77" s="365" t="s">
        <v>5686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5510</v>
      </c>
      <c r="D79" s="360"/>
      <c r="E79" s="372"/>
      <c r="F79" s="373"/>
      <c r="G79" s="374"/>
    </row>
    <row r="80" spans="2:7" ht="81">
      <c r="B80" s="422" t="s">
        <v>5523</v>
      </c>
      <c r="C80" s="423" t="s">
        <v>5684</v>
      </c>
      <c r="D80" s="426" t="s">
        <v>5524</v>
      </c>
      <c r="E80" s="358" t="s">
        <v>5525</v>
      </c>
      <c r="F80" s="364" t="s">
        <v>5526</v>
      </c>
      <c r="G80" s="365" t="s">
        <v>5687</v>
      </c>
    </row>
    <row r="81" spans="2:7" ht="81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5687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5688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90" t="s">
        <v>4262</v>
      </c>
      <c r="C4" s="492" t="s">
        <v>4263</v>
      </c>
      <c r="D4" s="493"/>
      <c r="E4" s="493"/>
      <c r="F4" s="493"/>
      <c r="G4" s="493"/>
      <c r="H4" s="494"/>
      <c r="I4" s="215" t="s">
        <v>4264</v>
      </c>
      <c r="J4" s="495" t="s">
        <v>4265</v>
      </c>
      <c r="K4" s="492" t="s">
        <v>4266</v>
      </c>
      <c r="L4" s="494"/>
      <c r="M4" s="490" t="s">
        <v>4267</v>
      </c>
      <c r="P4" s="216" t="s">
        <v>4268</v>
      </c>
      <c r="Q4" s="216" t="s">
        <v>4269</v>
      </c>
    </row>
    <row r="5" spans="1:17" s="213" customFormat="1">
      <c r="A5" s="209"/>
      <c r="B5" s="491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6"/>
      <c r="K5" s="218" t="s">
        <v>4277</v>
      </c>
      <c r="L5" s="218" t="s">
        <v>4278</v>
      </c>
      <c r="M5" s="491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6043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5843</v>
      </c>
      <c r="I140" s="246" t="s">
        <v>6023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6" activePane="bottomRight" state="frozen"/>
      <selection pane="topRight" activeCell="E1" sqref="E1"/>
      <selection pane="bottomLeft" activeCell="A6" sqref="A6"/>
      <selection pane="bottomRight" activeCell="F16" sqref="F16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57" t="s">
        <v>3772</v>
      </c>
      <c r="F4" s="458"/>
      <c r="G4" s="458"/>
      <c r="H4" s="458"/>
      <c r="I4" s="458"/>
      <c r="J4" s="459" t="s">
        <v>3734</v>
      </c>
      <c r="K4" s="460"/>
      <c r="L4" s="460"/>
      <c r="M4" s="460"/>
      <c r="N4" s="460"/>
      <c r="O4" s="460"/>
      <c r="P4" s="460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5949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5902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5903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5904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5905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5916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5917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5932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5951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6025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6022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6024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6026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6027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6037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5707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5778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5775</v>
      </c>
      <c r="K170" s="309" t="s">
        <v>5776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5777</v>
      </c>
      <c r="K176" s="309" t="s">
        <v>4962</v>
      </c>
      <c r="L176" s="309" t="s">
        <v>4126</v>
      </c>
      <c r="M176" s="268"/>
      <c r="N176" s="309" t="s">
        <v>6005</v>
      </c>
      <c r="O176" s="309" t="s">
        <v>6006</v>
      </c>
      <c r="P176" s="309" t="s">
        <v>6007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5993</v>
      </c>
      <c r="L180" s="282" t="s">
        <v>5992</v>
      </c>
      <c r="M180" s="283"/>
      <c r="N180" s="282" t="s">
        <v>5952</v>
      </c>
      <c r="O180" s="282" t="s">
        <v>5964</v>
      </c>
      <c r="P180" s="282" t="s">
        <v>5988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6002</v>
      </c>
      <c r="K182" s="309" t="s">
        <v>6003</v>
      </c>
      <c r="L182" s="309" t="s">
        <v>6004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5774</v>
      </c>
      <c r="K186" s="282" t="s">
        <v>4842</v>
      </c>
      <c r="L186" s="282" t="s">
        <v>5989</v>
      </c>
      <c r="M186" s="282" t="s">
        <v>5990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6001</v>
      </c>
      <c r="K188" s="309" t="s">
        <v>6000</v>
      </c>
      <c r="L188" s="309" t="s">
        <v>5998</v>
      </c>
      <c r="M188" s="309" t="s">
        <v>5999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5766</v>
      </c>
      <c r="M189" s="281" t="s">
        <v>5765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5771</v>
      </c>
      <c r="K190" s="270" t="s">
        <v>5772</v>
      </c>
      <c r="L190" s="270" t="s">
        <v>5770</v>
      </c>
      <c r="M190" s="270" t="s">
        <v>5769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5764</v>
      </c>
      <c r="M191" s="281" t="s">
        <v>5767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5997</v>
      </c>
      <c r="M192" s="282" t="s">
        <v>5768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5645</v>
      </c>
      <c r="K204" s="309"/>
      <c r="L204" s="309" t="s">
        <v>5649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5646</v>
      </c>
      <c r="K207" s="281"/>
      <c r="L207" s="281" t="s">
        <v>5650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5647</v>
      </c>
      <c r="K208" s="268"/>
      <c r="L208" s="268" t="s">
        <v>5651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5648</v>
      </c>
      <c r="K214" s="268"/>
      <c r="L214" s="268" t="s">
        <v>5652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5653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5739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5736</v>
      </c>
      <c r="N228" s="281" t="s">
        <v>5737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5738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5661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5659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5681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5752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4" zoomScale="85" zoomScaleNormal="85" workbookViewId="0">
      <selection activeCell="D47" sqref="D47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5789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5712</v>
      </c>
      <c r="D36" s="415"/>
      <c r="E36" s="44"/>
    </row>
    <row r="37" spans="1:6" ht="25.15" customHeight="1">
      <c r="B37" s="41">
        <v>2</v>
      </c>
      <c r="C37" s="44" t="s">
        <v>5711</v>
      </c>
      <c r="D37" s="416" t="s">
        <v>5713</v>
      </c>
      <c r="E37" s="44"/>
    </row>
    <row r="38" spans="1:6" ht="25.15" customHeight="1">
      <c r="B38" s="41">
        <v>3</v>
      </c>
      <c r="C38" s="44" t="s">
        <v>5714</v>
      </c>
      <c r="D38" s="416" t="s">
        <v>5715</v>
      </c>
      <c r="E38" s="44"/>
    </row>
    <row r="39" spans="1:6" ht="25.15" customHeight="1">
      <c r="B39" s="41">
        <v>4</v>
      </c>
      <c r="C39" s="415" t="s">
        <v>5716</v>
      </c>
      <c r="D39" s="416" t="s">
        <v>5717</v>
      </c>
      <c r="E39" s="44"/>
    </row>
    <row r="40" spans="1:6" ht="25.15" customHeight="1">
      <c r="B40" s="41">
        <v>5</v>
      </c>
      <c r="C40" s="44" t="s">
        <v>5718</v>
      </c>
      <c r="D40" s="44"/>
      <c r="E40" s="44"/>
    </row>
    <row r="41" spans="1:6" ht="54" customHeight="1">
      <c r="B41" s="41">
        <v>6</v>
      </c>
      <c r="C41" s="432" t="s">
        <v>5721</v>
      </c>
      <c r="D41" s="433" t="s">
        <v>5722</v>
      </c>
      <c r="E41" s="44"/>
    </row>
    <row r="42" spans="1:6" ht="55.9" customHeight="1">
      <c r="B42" s="41">
        <v>7</v>
      </c>
      <c r="C42" s="44" t="s">
        <v>5783</v>
      </c>
      <c r="D42" s="416" t="s">
        <v>5784</v>
      </c>
      <c r="E42" s="44"/>
    </row>
    <row r="43" spans="1:6" ht="55.9" customHeight="1">
      <c r="B43" s="427">
        <v>8</v>
      </c>
      <c r="C43" s="43" t="s">
        <v>5881</v>
      </c>
      <c r="D43" s="431" t="s">
        <v>5882</v>
      </c>
      <c r="E43" s="44"/>
    </row>
    <row r="44" spans="1:6" ht="55.9" customHeight="1">
      <c r="B44" s="427">
        <v>9</v>
      </c>
      <c r="C44" s="43" t="s">
        <v>5869</v>
      </c>
      <c r="D44" s="431"/>
      <c r="E44" s="44"/>
    </row>
    <row r="45" spans="1:6" ht="79.900000000000006" customHeight="1">
      <c r="B45" s="427">
        <v>10</v>
      </c>
      <c r="C45" s="43" t="s">
        <v>5870</v>
      </c>
      <c r="D45" s="431" t="s">
        <v>5871</v>
      </c>
      <c r="E45" s="44"/>
    </row>
    <row r="46" spans="1:6" ht="79.900000000000006" customHeight="1">
      <c r="B46" s="427">
        <v>11</v>
      </c>
      <c r="C46" s="43" t="s">
        <v>5879</v>
      </c>
      <c r="D46" s="431" t="s">
        <v>5880</v>
      </c>
      <c r="E46" s="44"/>
    </row>
    <row r="47" spans="1:6" ht="64.150000000000006" customHeight="1">
      <c r="B47" s="410">
        <v>12</v>
      </c>
      <c r="C47" s="411" t="s">
        <v>5909</v>
      </c>
      <c r="D47" s="421" t="s">
        <v>5910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tabSelected="1" zoomScale="70" zoomScaleNormal="70" workbookViewId="0">
      <pane xSplit="3" ySplit="3" topLeftCell="D182" activePane="bottomRight" state="frozen"/>
      <selection pane="topRight" activeCell="D1" sqref="D1"/>
      <selection pane="bottomLeft" activeCell="A4" sqref="A4"/>
      <selection pane="bottomRight" activeCell="R199" sqref="R199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5914</v>
      </c>
      <c r="G2" s="467" t="s">
        <v>4026</v>
      </c>
      <c r="H2" s="468"/>
      <c r="I2" s="463" t="s">
        <v>3884</v>
      </c>
      <c r="J2" s="464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9" t="s">
        <v>3953</v>
      </c>
      <c r="H3" s="470"/>
      <c r="I3" s="435" t="s">
        <v>3880</v>
      </c>
      <c r="J3" s="435" t="s">
        <v>3879</v>
      </c>
      <c r="K3" s="177" t="s">
        <v>5451</v>
      </c>
      <c r="L3" s="177" t="s">
        <v>5691</v>
      </c>
      <c r="M3" s="175" t="s">
        <v>3952</v>
      </c>
    </row>
    <row r="4" spans="2:13" ht="22.9" customHeight="1">
      <c r="B4" s="465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6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6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6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6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6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71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72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72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72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72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72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72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2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72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72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72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72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72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72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72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72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72"/>
      <c r="C26" s="197" t="s">
        <v>3731</v>
      </c>
      <c r="D26" s="331" t="s">
        <v>5922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72"/>
      <c r="C27" s="205" t="s">
        <v>5923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5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5" t="s">
        <v>5872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6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6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6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6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6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6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6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6"/>
      <c r="C37" s="205" t="s">
        <v>6029</v>
      </c>
      <c r="D37" s="331" t="s">
        <v>6032</v>
      </c>
      <c r="E37" s="385" t="s">
        <v>6030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6031</v>
      </c>
    </row>
    <row r="38" spans="2:14" ht="22.9" customHeight="1">
      <c r="B38" s="466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6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71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72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72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72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72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72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72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72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72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72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72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72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72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72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72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72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72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72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72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72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72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72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72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72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72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72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72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72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72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72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72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72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72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72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72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72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72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72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72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72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72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72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72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72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72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72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72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72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>
      <c r="B88" s="472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72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72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72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>
      <c r="B92" s="472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72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72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72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72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72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72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72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72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>
      <c r="B101" s="472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>
      <c r="B102" s="472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72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72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72"/>
      <c r="C105" s="183"/>
      <c r="D105" s="183"/>
      <c r="E105" s="385" t="s">
        <v>5790</v>
      </c>
      <c r="F105" s="386" t="s">
        <v>3836</v>
      </c>
      <c r="G105" s="387"/>
      <c r="H105" s="388"/>
      <c r="I105" s="385"/>
      <c r="J105" s="380" t="s">
        <v>5791</v>
      </c>
      <c r="K105" s="400"/>
      <c r="L105" s="400" t="s">
        <v>5792</v>
      </c>
      <c r="M105" s="390" t="s">
        <v>3950</v>
      </c>
    </row>
    <row r="106" spans="2:14" ht="22.9" customHeight="1">
      <c r="B106" s="472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>
      <c r="B107" s="472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72"/>
      <c r="C108" s="197" t="s">
        <v>6046</v>
      </c>
      <c r="D108" s="332" t="s">
        <v>6047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6031</v>
      </c>
    </row>
    <row r="109" spans="2:14" ht="22.9" customHeight="1">
      <c r="B109" s="472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6060</v>
      </c>
    </row>
    <row r="110" spans="2:14" ht="22.9" customHeight="1">
      <c r="B110" s="472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5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61" t="s">
        <v>5873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>
      <c r="B113" s="462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62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62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>
      <c r="B116" s="462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>
      <c r="B117" s="462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>
      <c r="B118" s="462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>
      <c r="B119" s="462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62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62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62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62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62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62"/>
      <c r="C125" s="197" t="s">
        <v>4049</v>
      </c>
      <c r="D125" s="332" t="s">
        <v>5925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5947</v>
      </c>
      <c r="M125" s="319" t="s">
        <v>3950</v>
      </c>
    </row>
    <row r="126" spans="2:13" ht="22.9" customHeight="1">
      <c r="B126" s="462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62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62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62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>
      <c r="B130" s="462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>
      <c r="B131" s="462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62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62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>
      <c r="B134" s="462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73" t="s">
        <v>5874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>
      <c r="B136" s="474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74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74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>
      <c r="B139" s="474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>
      <c r="B140" s="474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74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5839</v>
      </c>
    </row>
    <row r="142" spans="2:13" ht="22.9" customHeight="1">
      <c r="B142" s="474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74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74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74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74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74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>
      <c r="B148" s="474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74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74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>
      <c r="B151" s="474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>
      <c r="B152" s="474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74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>
      <c r="B154" s="474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>
      <c r="B155" s="474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74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74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74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74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74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74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74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74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>
      <c r="B164" s="474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>
      <c r="B165" s="474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74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74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74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74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74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>
      <c r="B171" s="474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>
      <c r="B172" s="474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74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74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>
      <c r="B175" s="461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61" t="s">
        <v>5875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62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62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62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62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62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5" t="s">
        <v>5876</v>
      </c>
      <c r="C182" s="197" t="s">
        <v>3730</v>
      </c>
      <c r="D182" s="331" t="s">
        <v>5934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>
      <c r="B183" s="466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6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>
      <c r="B185" s="466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6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6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6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6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6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61" t="s">
        <v>5877</v>
      </c>
      <c r="C191" s="197" t="s">
        <v>5638</v>
      </c>
      <c r="D191" s="331" t="s">
        <v>5643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62"/>
      <c r="C192" s="205"/>
      <c r="D192" s="183"/>
      <c r="E192" s="385" t="s">
        <v>5639</v>
      </c>
      <c r="F192" s="386" t="s">
        <v>5640</v>
      </c>
      <c r="G192" s="387">
        <v>1</v>
      </c>
      <c r="H192" s="388"/>
      <c r="I192" s="385"/>
      <c r="J192" s="380" t="s">
        <v>4050</v>
      </c>
      <c r="K192" s="400"/>
      <c r="L192" s="400" t="s">
        <v>5641</v>
      </c>
      <c r="M192" s="389" t="s">
        <v>5642</v>
      </c>
    </row>
    <row r="193" spans="2:13" ht="22.9" customHeight="1">
      <c r="B193" s="462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62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>
      <c r="B195" s="462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>
      <c r="B196" s="465" t="s">
        <v>5609</v>
      </c>
      <c r="C196" s="197" t="s">
        <v>5630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>
      <c r="B197" s="466"/>
      <c r="C197" s="205" t="s">
        <v>5631</v>
      </c>
      <c r="D197" s="183"/>
      <c r="E197" s="160" t="s">
        <v>5627</v>
      </c>
      <c r="F197" s="160" t="s">
        <v>5613</v>
      </c>
      <c r="G197" s="162">
        <v>1.5</v>
      </c>
      <c r="H197" s="161" t="s">
        <v>5618</v>
      </c>
      <c r="I197" s="160"/>
      <c r="J197" s="160"/>
      <c r="K197" s="403"/>
      <c r="L197" s="403"/>
      <c r="M197" s="161"/>
    </row>
    <row r="198" spans="2:13" ht="22.9" customHeight="1">
      <c r="B198" s="466"/>
      <c r="C198" s="183"/>
      <c r="D198" s="183"/>
      <c r="E198" s="160"/>
      <c r="F198" s="160" t="s">
        <v>5614</v>
      </c>
      <c r="G198" s="162">
        <v>3</v>
      </c>
      <c r="H198" s="161" t="s">
        <v>5618</v>
      </c>
      <c r="I198" s="160"/>
      <c r="J198" s="160"/>
      <c r="K198" s="403"/>
      <c r="L198" s="403"/>
      <c r="M198" s="161"/>
    </row>
    <row r="199" spans="2:13" ht="22.9" customHeight="1">
      <c r="B199" s="466"/>
      <c r="C199" s="183"/>
      <c r="D199" s="183"/>
      <c r="E199" s="160" t="s">
        <v>5627</v>
      </c>
      <c r="F199" s="160" t="s">
        <v>5615</v>
      </c>
      <c r="G199" s="162">
        <v>2</v>
      </c>
      <c r="H199" s="161" t="s">
        <v>5618</v>
      </c>
      <c r="I199" s="160"/>
      <c r="J199" s="160"/>
      <c r="K199" s="403"/>
      <c r="L199" s="403"/>
      <c r="M199" s="161"/>
    </row>
    <row r="200" spans="2:13" ht="22.9" customHeight="1">
      <c r="B200" s="466"/>
      <c r="C200" s="205"/>
      <c r="D200" s="183"/>
      <c r="E200" s="160" t="s">
        <v>5626</v>
      </c>
      <c r="F200" s="160" t="s">
        <v>5616</v>
      </c>
      <c r="G200" s="162">
        <v>1.5</v>
      </c>
      <c r="H200" s="161" t="s">
        <v>5619</v>
      </c>
      <c r="I200" s="160"/>
      <c r="J200" s="160"/>
      <c r="K200" s="403"/>
      <c r="L200" s="403"/>
      <c r="M200" s="161"/>
    </row>
    <row r="201" spans="2:13" ht="22.9" customHeight="1">
      <c r="B201" s="466"/>
      <c r="C201" s="205"/>
      <c r="D201" s="183"/>
      <c r="E201" s="160" t="s">
        <v>5625</v>
      </c>
      <c r="F201" s="160" t="s">
        <v>5617</v>
      </c>
      <c r="G201" s="162">
        <v>2</v>
      </c>
      <c r="H201" s="161" t="s">
        <v>5618</v>
      </c>
      <c r="I201" s="160"/>
      <c r="J201" s="160"/>
      <c r="K201" s="403"/>
      <c r="L201" s="403"/>
      <c r="M201" s="161"/>
    </row>
    <row r="202" spans="2:13" ht="22.9" customHeight="1">
      <c r="B202" s="466"/>
      <c r="C202" s="205" t="s">
        <v>5611</v>
      </c>
      <c r="D202" s="183"/>
      <c r="E202" s="160" t="s">
        <v>5624</v>
      </c>
      <c r="F202" s="160" t="s">
        <v>3878</v>
      </c>
      <c r="G202" s="162">
        <v>0.15</v>
      </c>
      <c r="H202" s="161" t="s">
        <v>5620</v>
      </c>
      <c r="I202" s="160"/>
      <c r="J202" s="160"/>
      <c r="K202" s="403"/>
      <c r="L202" s="403"/>
      <c r="M202" s="161"/>
    </row>
    <row r="203" spans="2:13" ht="22.9" customHeight="1">
      <c r="B203" s="466"/>
      <c r="C203" s="205" t="s">
        <v>5612</v>
      </c>
      <c r="D203" s="183"/>
      <c r="E203" s="160" t="s">
        <v>5623</v>
      </c>
      <c r="F203" s="160" t="s">
        <v>5621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5622</v>
      </c>
    </row>
    <row r="204" spans="2:13" ht="22.9" customHeight="1">
      <c r="B204" s="466"/>
      <c r="C204" s="205"/>
      <c r="D204" s="183"/>
      <c r="E204" s="160" t="s">
        <v>5629</v>
      </c>
      <c r="F204" s="160"/>
      <c r="G204" s="193"/>
      <c r="H204" s="161"/>
      <c r="I204" s="160"/>
      <c r="J204" s="160"/>
      <c r="K204" s="403"/>
      <c r="L204" s="403"/>
      <c r="M204" s="161" t="s">
        <v>5628</v>
      </c>
    </row>
    <row r="205" spans="2:13" ht="22.9" customHeight="1">
      <c r="B205" s="466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>
      <c r="B206" s="466"/>
      <c r="C206" s="205"/>
      <c r="D206" s="183"/>
      <c r="E206" s="160" t="s">
        <v>5632</v>
      </c>
      <c r="F206" s="160" t="s">
        <v>5633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>
      <c r="B207" s="466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61" t="s">
        <v>5878</v>
      </c>
      <c r="C208" s="197" t="s">
        <v>3731</v>
      </c>
      <c r="D208" s="331" t="s">
        <v>5948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62"/>
      <c r="C209" s="205" t="s">
        <v>5680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62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61" t="s">
        <v>5846</v>
      </c>
      <c r="C211" s="205" t="s">
        <v>5860</v>
      </c>
      <c r="D211" s="332" t="s">
        <v>5858</v>
      </c>
      <c r="E211" s="385" t="s">
        <v>3874</v>
      </c>
      <c r="F211" s="386" t="s">
        <v>3836</v>
      </c>
      <c r="G211" s="387"/>
      <c r="H211" s="388"/>
      <c r="I211" s="385"/>
      <c r="J211" s="380" t="s">
        <v>5856</v>
      </c>
      <c r="K211" s="400"/>
      <c r="L211" s="400" t="s">
        <v>5857</v>
      </c>
      <c r="M211" s="389" t="s">
        <v>3950</v>
      </c>
    </row>
    <row r="212" spans="2:13" ht="22.9" customHeight="1">
      <c r="B212" s="462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62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62"/>
      <c r="C214" s="205" t="s">
        <v>5861</v>
      </c>
      <c r="D214" s="332" t="s">
        <v>5859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62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62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62"/>
      <c r="C217" s="205" t="s">
        <v>5849</v>
      </c>
      <c r="D217" s="332" t="s">
        <v>5850</v>
      </c>
      <c r="E217" s="385" t="s">
        <v>5848</v>
      </c>
      <c r="F217" s="386" t="s">
        <v>5847</v>
      </c>
      <c r="G217" s="387"/>
      <c r="H217" s="388"/>
      <c r="I217" s="385"/>
      <c r="J217" s="380" t="s">
        <v>4050</v>
      </c>
      <c r="K217" s="400"/>
      <c r="L217" s="400" t="s">
        <v>5848</v>
      </c>
      <c r="M217" s="389" t="s">
        <v>3950</v>
      </c>
    </row>
    <row r="218" spans="2:13" ht="22.9" customHeight="1">
      <c r="B218" s="462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62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62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2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62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8"/>
  <sheetViews>
    <sheetView view="pageBreakPreview" zoomScale="55" zoomScaleNormal="100" zoomScaleSheetLayoutView="55" workbookViewId="0">
      <pane xSplit="12" ySplit="3" topLeftCell="M63" activePane="bottomRight" state="frozen"/>
      <selection activeCell="N104" sqref="N104"/>
      <selection pane="topRight" activeCell="N104" sqref="N104"/>
      <selection pane="bottomLeft" activeCell="N104" sqref="N104"/>
      <selection pane="bottomRight" activeCell="AE36" sqref="AE3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5840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3731</v>
      </c>
      <c r="D25" s="348" t="s">
        <v>5333</v>
      </c>
      <c r="E25" s="180" t="s">
        <v>4919</v>
      </c>
      <c r="F25" s="451" t="s">
        <v>6061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0"/>
      <c r="AG26" s="180" t="s">
        <v>3834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3835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5366</v>
      </c>
      <c r="F30" s="451" t="s">
        <v>4990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5333</v>
      </c>
      <c r="E35" s="180" t="s">
        <v>4919</v>
      </c>
      <c r="F35" s="451" t="s">
        <v>4989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3961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/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/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/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 t="s">
        <v>5313</v>
      </c>
      <c r="E40" s="180" t="s">
        <v>4919</v>
      </c>
      <c r="F40" s="123" t="s">
        <v>4945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4944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>
        <v>251.6</v>
      </c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>
        <v>30.192</v>
      </c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>
        <v>125.8</v>
      </c>
      <c r="AG43" s="180" t="s">
        <v>3942</v>
      </c>
      <c r="AH43" s="39"/>
    </row>
    <row r="44" spans="2:34" ht="34.9" customHeight="1">
      <c r="B44" s="4"/>
      <c r="C44" s="7"/>
      <c r="D44" s="7"/>
      <c r="E44" s="7"/>
      <c r="F44" s="311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4"/>
      <c r="AE44" s="39"/>
      <c r="AF44" s="12"/>
      <c r="AG44" s="12"/>
      <c r="AH44" s="11"/>
    </row>
    <row r="45" spans="2:34" ht="34.9" customHeight="1">
      <c r="B45" s="349"/>
      <c r="C45" s="350" t="s">
        <v>5416</v>
      </c>
      <c r="D45" s="348"/>
      <c r="E45" s="180" t="s">
        <v>4919</v>
      </c>
      <c r="F45" s="123" t="s">
        <v>4210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 t="s">
        <v>3751</v>
      </c>
      <c r="AE45" s="154"/>
      <c r="AF45" s="154"/>
      <c r="AG45" s="154"/>
      <c r="AH45" s="11"/>
    </row>
    <row r="46" spans="2:34" ht="49.9" customHeight="1">
      <c r="B46" s="5"/>
      <c r="C46" s="85"/>
      <c r="D46" s="85"/>
      <c r="E46" s="85"/>
      <c r="F46" s="31" t="s">
        <v>3956</v>
      </c>
      <c r="G46" s="125" t="s">
        <v>1289</v>
      </c>
      <c r="H46" s="126"/>
      <c r="I46" s="126" t="str">
        <f>VLOOKUP($G46,'WM-AR'!$A$7:$AK$1630,34,FALSE)</f>
        <v>M3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Structural Concrete</v>
      </c>
      <c r="M46" s="126">
        <f>VLOOKUP($G46,'WM-AR'!$A$7:$AK$1630,10,FALSE)</f>
        <v>0</v>
      </c>
      <c r="N46" s="126" t="str">
        <f>VLOOKUP($G46,'WM-AR'!$A$7:$AK$1630,12,FALSE)</f>
        <v>Cement Type-1</v>
      </c>
      <c r="O46" s="126" t="str">
        <f>VLOOKUP($G46,'WM-AR'!$A$7:$AK$1630,14,FALSE)</f>
        <v>20MPa &lt; F'c (Cylinder Strength) ≤ 25MPa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3723</v>
      </c>
      <c r="AE46" s="179" t="s">
        <v>3955</v>
      </c>
      <c r="AF46" s="180"/>
      <c r="AG46" s="180" t="s">
        <v>3962</v>
      </c>
      <c r="AH46" s="12"/>
    </row>
    <row r="47" spans="2:34" ht="49.9" customHeight="1">
      <c r="B47" s="4"/>
      <c r="C47" s="12"/>
      <c r="D47" s="12"/>
      <c r="E47" s="12"/>
      <c r="F47" s="31" t="s">
        <v>3848</v>
      </c>
      <c r="G47" s="125" t="s">
        <v>1487</v>
      </c>
      <c r="H47" s="126"/>
      <c r="I47" s="126" t="str">
        <f>VLOOKUP($G47,'WM-AR'!$A$7:$AK$1630,34,FALSE)</f>
        <v>TON</v>
      </c>
      <c r="J47" s="126" t="str">
        <f>VLOOKUP($G47,'WM-AR'!$A$7:$AK$1630,4,FALSE)</f>
        <v>Concrete Work</v>
      </c>
      <c r="K47" s="126" t="str">
        <f>VLOOKUP($G47,'WM-AR'!$A$7:$AK$1630,6,FALSE)</f>
        <v>Superstructure Work</v>
      </c>
      <c r="L47" s="126" t="str">
        <f>VLOOKUP($G47,'WM-AR'!$A$7:$AK$1630,8,FALSE)</f>
        <v>Rebar Work</v>
      </c>
      <c r="M47" s="126" t="str">
        <f>VLOOKUP($G47,'WM-AR'!$A$7:$AK$1630,10,FALSE)</f>
        <v>Deformed Bar (Non-Coat.)</v>
      </c>
      <c r="N47" s="126">
        <f>VLOOKUP($G47,'WM-AR'!$A$7:$AK$1630,12,FALSE)</f>
        <v>0</v>
      </c>
      <c r="O47" s="126" t="str">
        <f>VLOOKUP($G47,'WM-AR'!$A$7:$AK$1630,14,FALSE)</f>
        <v>400MPa&lt;Fy≤470MPa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3724</v>
      </c>
      <c r="AE47" s="181" t="s">
        <v>3930</v>
      </c>
      <c r="AF47" s="180"/>
      <c r="AG47" s="180" t="s">
        <v>3840</v>
      </c>
      <c r="AH47" s="39" t="s">
        <v>3923</v>
      </c>
    </row>
    <row r="48" spans="2:34" ht="49.9" customHeight="1">
      <c r="B48" s="4"/>
      <c r="C48" s="12"/>
      <c r="D48" s="12"/>
      <c r="E48" s="12"/>
      <c r="F48" s="31" t="s">
        <v>3613</v>
      </c>
      <c r="G48" s="125" t="s">
        <v>1299</v>
      </c>
      <c r="H48" s="126"/>
      <c r="I48" s="126" t="str">
        <f>VLOOKUP($G48,'WM-AR'!$A$7:$AK$1630,34,FALSE)</f>
        <v>M2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Form Work (1 time in use)</v>
      </c>
      <c r="M48" s="126" t="str">
        <f>VLOOKUP($G48,'WM-AR'!$A$7:$AK$1630,10,FALSE)</f>
        <v>Flat Form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 t="str">
        <f>VLOOKUP($G48,'WM-AR'!$A$7:$AK$1630,20,FALSE)</f>
        <v>Dressed Lumber, Plywood or Steel Form(Wood Planks are not Allowed) incl. Chamfer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/>
      <c r="AE48" s="179" t="s">
        <v>3940</v>
      </c>
      <c r="AF48" s="180"/>
      <c r="AG48" s="180" t="s">
        <v>3942</v>
      </c>
      <c r="AH48" s="39"/>
    </row>
    <row r="49" spans="2:34" ht="49.9" customHeight="1">
      <c r="B49" s="4"/>
      <c r="C49" s="12"/>
      <c r="D49" s="12"/>
      <c r="E49" s="12"/>
      <c r="F49" s="31" t="s">
        <v>3624</v>
      </c>
      <c r="G49" s="125" t="s">
        <v>2818</v>
      </c>
      <c r="H49" s="126"/>
      <c r="I49" s="126" t="str">
        <f>VLOOKUP($G49,'WM-AR'!$A$7:$AK$1630,34,FALSE)</f>
        <v>M2</v>
      </c>
      <c r="J49" s="126" t="str">
        <f>VLOOKUP($G49,'WM-AR'!$A$7:$AK$1630,4,FALSE)</f>
        <v>Finishing Work</v>
      </c>
      <c r="K49" s="126" t="str">
        <f>VLOOKUP($G49,'WM-AR'!$A$7:$AK$1630,6,FALSE)</f>
        <v>Exterior/Interior Finish Work</v>
      </c>
      <c r="L49" s="126" t="str">
        <f>VLOOKUP($G49,'WM-AR'!$A$7:$AK$1630,8,FALSE)</f>
        <v>Steel Trowel Finish</v>
      </c>
      <c r="M49" s="126" t="str">
        <f>VLOOKUP($G49,'WM-AR'!$A$7:$AK$1630,10,FALSE)</f>
        <v>Hardener Finish(Powder Type)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tr">
        <f>M49</f>
        <v>Hardener Finish(Powder Type)</v>
      </c>
      <c r="AE49" s="179" t="s">
        <v>3940</v>
      </c>
      <c r="AF49" s="192"/>
      <c r="AG49" s="180" t="s">
        <v>3942</v>
      </c>
      <c r="AH49" s="39"/>
    </row>
    <row r="50" spans="2:34" ht="49.9" customHeight="1">
      <c r="B50" s="4"/>
      <c r="C50" s="12"/>
      <c r="D50" s="12"/>
      <c r="E50" s="12"/>
      <c r="F50" s="31" t="s">
        <v>3625</v>
      </c>
      <c r="G50" s="125" t="s">
        <v>2329</v>
      </c>
      <c r="H50" s="126"/>
      <c r="I50" s="126" t="str">
        <f>VLOOKUP($G50,'WM-AR'!$A$7:$AK$1630,34,FALSE)</f>
        <v>M2</v>
      </c>
      <c r="J50" s="126" t="str">
        <f>VLOOKUP($G50,'WM-AR'!$A$7:$AK$1630,4,FALSE)</f>
        <v>Finishing Work</v>
      </c>
      <c r="K50" s="126" t="str">
        <f>VLOOKUP($G50,'WM-AR'!$A$7:$AK$1630,6,FALSE)</f>
        <v>Painting Work</v>
      </c>
      <c r="L50" s="126" t="str">
        <f>VLOOKUP($G50,'WM-AR'!$A$7:$AK$1630,8,FALSE)</f>
        <v>Floor Painting</v>
      </c>
      <c r="M50" s="126" t="str">
        <f>VLOOKUP($G50,'WM-AR'!$A$7:$AK$1630,10,FALSE)</f>
        <v>Epoxy Paint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tr">
        <f>M50</f>
        <v>Epoxy Paint</v>
      </c>
      <c r="AE50" s="179" t="s">
        <v>3940</v>
      </c>
      <c r="AF50" s="192"/>
      <c r="AG50" s="180" t="s">
        <v>3942</v>
      </c>
      <c r="AH50" s="34"/>
    </row>
    <row r="51" spans="2:34" ht="34.9" customHeight="1">
      <c r="B51" s="4"/>
      <c r="C51" s="7"/>
      <c r="D51" s="7"/>
      <c r="E51" s="7"/>
      <c r="F51" s="311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4"/>
      <c r="AE51" s="157"/>
      <c r="AF51" s="157"/>
      <c r="AG51" s="157"/>
      <c r="AH51" s="11"/>
    </row>
    <row r="52" spans="2:34" ht="34.9" customHeight="1">
      <c r="B52" s="349"/>
      <c r="C52" s="350" t="s">
        <v>5416</v>
      </c>
      <c r="D52" s="348"/>
      <c r="E52" s="180" t="s">
        <v>4919</v>
      </c>
      <c r="F52" s="123" t="s">
        <v>4742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3936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3956</v>
      </c>
      <c r="G53" s="125" t="s">
        <v>1289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Superstructure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Type-1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3955</v>
      </c>
      <c r="AF53" s="180"/>
      <c r="AG53" s="180" t="s">
        <v>3962</v>
      </c>
      <c r="AH53" s="12"/>
    </row>
    <row r="54" spans="2:34" ht="49.9" customHeight="1">
      <c r="B54" s="4"/>
      <c r="C54" s="12"/>
      <c r="D54" s="12"/>
      <c r="E54" s="12"/>
      <c r="F54" s="31" t="s">
        <v>3848</v>
      </c>
      <c r="G54" s="125" t="s">
        <v>1487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Superstructure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3840</v>
      </c>
      <c r="AH54" s="39" t="s">
        <v>3923</v>
      </c>
    </row>
    <row r="55" spans="2:34" ht="49.9" customHeight="1">
      <c r="B55" s="4"/>
      <c r="C55" s="12"/>
      <c r="D55" s="12"/>
      <c r="E55" s="12"/>
      <c r="F55" s="31" t="s">
        <v>3613</v>
      </c>
      <c r="G55" s="125" t="s">
        <v>1299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Form Work (1 time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3940</v>
      </c>
      <c r="AF55" s="180"/>
      <c r="AG55" s="180" t="s">
        <v>3942</v>
      </c>
      <c r="AH55" s="39"/>
    </row>
    <row r="56" spans="2:34" ht="49.9" customHeight="1">
      <c r="B56" s="4"/>
      <c r="C56" s="12"/>
      <c r="D56" s="12"/>
      <c r="E56" s="12"/>
      <c r="F56" s="31" t="s">
        <v>3626</v>
      </c>
      <c r="G56" s="125" t="s">
        <v>2815</v>
      </c>
      <c r="H56" s="126"/>
      <c r="I56" s="126" t="str">
        <f>VLOOKUP($G56,'WM-AR'!$A$7:$AK$1630,34,FALSE)</f>
        <v>M2</v>
      </c>
      <c r="J56" s="126" t="str">
        <f>VLOOKUP($G56,'WM-AR'!$A$7:$AK$1630,4,FALSE)</f>
        <v>Finishing Work</v>
      </c>
      <c r="K56" s="126" t="str">
        <f>VLOOKUP($G56,'WM-AR'!$A$7:$AK$1630,6,FALSE)</f>
        <v>Exterior/Interior Finish Work</v>
      </c>
      <c r="L56" s="126" t="str">
        <f>VLOOKUP($G56,'WM-AR'!$A$7:$AK$1630,8,FALSE)</f>
        <v>Steel Trowel Finish</v>
      </c>
      <c r="M56" s="126">
        <f>VLOOKUP($G56,'WM-AR'!$A$7:$AK$1630,10,FALSE)</f>
        <v>0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tr">
        <f>L56</f>
        <v>Steel Trowel Finish</v>
      </c>
      <c r="AE56" s="179" t="s">
        <v>3940</v>
      </c>
      <c r="AF56" s="192"/>
      <c r="AG56" s="180" t="s">
        <v>3942</v>
      </c>
      <c r="AH56" s="39"/>
    </row>
    <row r="57" spans="2:34" ht="49.9" customHeight="1">
      <c r="B57" s="4"/>
      <c r="C57" s="12"/>
      <c r="D57" s="12"/>
      <c r="E57" s="12"/>
      <c r="F57" s="31" t="s">
        <v>2005</v>
      </c>
      <c r="G57" s="125" t="s">
        <v>2326</v>
      </c>
      <c r="H57" s="126"/>
      <c r="I57" s="126" t="str">
        <f>VLOOKUP($G57,'WM-AR'!$A$7:$AK$1630,34,FALSE)</f>
        <v>M2</v>
      </c>
      <c r="J57" s="126" t="str">
        <f>VLOOKUP($G57,'WM-AR'!$A$7:$AK$1630,4,FALSE)</f>
        <v>Finishing Work</v>
      </c>
      <c r="K57" s="126" t="str">
        <f>VLOOKUP($G57,'WM-AR'!$A$7:$AK$1630,6,FALSE)</f>
        <v>Painting Work</v>
      </c>
      <c r="L57" s="126" t="str">
        <f>VLOOKUP($G57,'WM-AR'!$A$7:$AK$1630,8,FALSE)</f>
        <v>Floor Painting</v>
      </c>
      <c r="M57" s="126" t="str">
        <f>VLOOKUP($G57,'WM-AR'!$A$7:$AK$1630,10,FALSE)</f>
        <v>Acid/Alkaline Resistant Paint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tr">
        <f>M57</f>
        <v>Acid/Alkaline Resistant Paint</v>
      </c>
      <c r="AE57" s="179" t="s">
        <v>3940</v>
      </c>
      <c r="AF57" s="192"/>
      <c r="AG57" s="180" t="s">
        <v>3942</v>
      </c>
      <c r="AH57" s="34"/>
    </row>
    <row r="58" spans="2:34" ht="34.9" customHeight="1">
      <c r="B58" s="4"/>
      <c r="C58" s="7"/>
      <c r="D58" s="8"/>
      <c r="E58" s="8"/>
      <c r="F58" s="13"/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4"/>
      <c r="AE58" s="165"/>
      <c r="AF58" s="155"/>
      <c r="AG58" s="155"/>
      <c r="AH58" s="11"/>
    </row>
    <row r="59" spans="2:34" ht="34.9" customHeight="1">
      <c r="B59" s="349"/>
      <c r="C59" s="350" t="s">
        <v>5416</v>
      </c>
      <c r="D59" s="348"/>
      <c r="E59" s="180" t="s">
        <v>4919</v>
      </c>
      <c r="F59" s="123" t="s">
        <v>4744</v>
      </c>
      <c r="G59" s="45"/>
      <c r="H59" s="45"/>
      <c r="I59" s="45"/>
      <c r="J59" s="45"/>
      <c r="K59" s="45"/>
      <c r="L59" s="46"/>
      <c r="M59" s="58"/>
      <c r="N59" s="59"/>
      <c r="O59" s="59"/>
      <c r="P59" s="59"/>
      <c r="Q59" s="59"/>
      <c r="R59" s="59"/>
      <c r="S59" s="59"/>
      <c r="T59" s="60"/>
      <c r="U59" s="14"/>
      <c r="V59" s="14"/>
      <c r="W59" s="14"/>
      <c r="X59" s="14"/>
      <c r="Y59" s="14"/>
      <c r="Z59" s="14"/>
      <c r="AA59" s="14"/>
      <c r="AB59" s="14"/>
      <c r="AC59" s="14"/>
      <c r="AD59" s="124"/>
      <c r="AE59" s="154"/>
      <c r="AF59" s="154"/>
      <c r="AG59" s="154"/>
      <c r="AH59" s="11"/>
    </row>
    <row r="60" spans="2:34" ht="49.9" customHeight="1">
      <c r="B60" s="5"/>
      <c r="C60" s="85"/>
      <c r="D60" s="85"/>
      <c r="E60" s="85"/>
      <c r="F60" s="31" t="s">
        <v>3956</v>
      </c>
      <c r="G60" s="125" t="s">
        <v>1289</v>
      </c>
      <c r="H60" s="126"/>
      <c r="I60" s="126" t="str">
        <f>VLOOKUP($G60,'WM-AR'!$A$7:$AK$1630,34,FALSE)</f>
        <v>M3</v>
      </c>
      <c r="J60" s="126" t="str">
        <f>VLOOKUP($G60,'WM-AR'!$A$7:$AK$1630,4,FALSE)</f>
        <v>Concrete Work</v>
      </c>
      <c r="K60" s="126" t="str">
        <f>VLOOKUP($G60,'WM-AR'!$A$7:$AK$1630,6,FALSE)</f>
        <v>Superstructure Work</v>
      </c>
      <c r="L60" s="126" t="str">
        <f>VLOOKUP($G60,'WM-AR'!$A$7:$AK$1630,8,FALSE)</f>
        <v>Structural Concrete</v>
      </c>
      <c r="M60" s="126">
        <f>VLOOKUP($G60,'WM-AR'!$A$7:$AK$1630,10,FALSE)</f>
        <v>0</v>
      </c>
      <c r="N60" s="126" t="str">
        <f>VLOOKUP($G60,'WM-AR'!$A$7:$AK$1630,12,FALSE)</f>
        <v>Cement Type-1</v>
      </c>
      <c r="O60" s="126" t="str">
        <f>VLOOKUP($G60,'WM-AR'!$A$7:$AK$1630,14,FALSE)</f>
        <v>20MPa &lt; F'c (Cylinder Strength) ≤ 25MPa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>
        <f>VLOOKUP($G60,'WM-AR'!$A$7:$AK$1630,29,FALSE)</f>
        <v>0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 t="s">
        <v>3723</v>
      </c>
      <c r="AE60" s="179" t="s">
        <v>3955</v>
      </c>
      <c r="AF60" s="180"/>
      <c r="AG60" s="180" t="s">
        <v>3962</v>
      </c>
      <c r="AH60" s="12"/>
    </row>
    <row r="61" spans="2:34" ht="49.9" customHeight="1">
      <c r="B61" s="4"/>
      <c r="C61" s="12"/>
      <c r="D61" s="12"/>
      <c r="E61" s="12"/>
      <c r="F61" s="31" t="s">
        <v>3848</v>
      </c>
      <c r="G61" s="125" t="s">
        <v>1487</v>
      </c>
      <c r="H61" s="126"/>
      <c r="I61" s="126" t="str">
        <f>VLOOKUP($G61,'WM-AR'!$A$7:$AK$1630,34,FALSE)</f>
        <v>TON</v>
      </c>
      <c r="J61" s="126" t="str">
        <f>VLOOKUP($G61,'WM-AR'!$A$7:$AK$1630,4,FALSE)</f>
        <v>Concrete Work</v>
      </c>
      <c r="K61" s="126" t="str">
        <f>VLOOKUP($G61,'WM-AR'!$A$7:$AK$1630,6,FALSE)</f>
        <v>Superstructure Work</v>
      </c>
      <c r="L61" s="126" t="str">
        <f>VLOOKUP($G61,'WM-AR'!$A$7:$AK$1630,8,FALSE)</f>
        <v>Rebar Work</v>
      </c>
      <c r="M61" s="126" t="str">
        <f>VLOOKUP($G61,'WM-AR'!$A$7:$AK$1630,10,FALSE)</f>
        <v>Deformed Bar (Non-Coat.)</v>
      </c>
      <c r="N61" s="126">
        <f>VLOOKUP($G61,'WM-AR'!$A$7:$AK$1630,12,FALSE)</f>
        <v>0</v>
      </c>
      <c r="O61" s="126" t="str">
        <f>VLOOKUP($G61,'WM-AR'!$A$7:$AK$1630,14,FALSE)</f>
        <v>400MPa&lt;Fy≤470MPa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3724</v>
      </c>
      <c r="AE61" s="181" t="s">
        <v>3930</v>
      </c>
      <c r="AF61" s="180"/>
      <c r="AG61" s="180" t="s">
        <v>3840</v>
      </c>
      <c r="AH61" s="39" t="s">
        <v>3923</v>
      </c>
    </row>
    <row r="62" spans="2:34" ht="49.9" customHeight="1">
      <c r="B62" s="4"/>
      <c r="C62" s="12"/>
      <c r="D62" s="12"/>
      <c r="E62" s="12"/>
      <c r="F62" s="31" t="s">
        <v>3613</v>
      </c>
      <c r="G62" s="125" t="s">
        <v>1299</v>
      </c>
      <c r="H62" s="126"/>
      <c r="I62" s="126" t="str">
        <f>VLOOKUP($G62,'WM-AR'!$A$7:$AK$1630,34,FALSE)</f>
        <v>M2</v>
      </c>
      <c r="J62" s="126" t="str">
        <f>VLOOKUP($G62,'WM-AR'!$A$7:$AK$1630,4,FALSE)</f>
        <v>Concrete Work</v>
      </c>
      <c r="K62" s="126" t="str">
        <f>VLOOKUP($G62,'WM-AR'!$A$7:$AK$1630,6,FALSE)</f>
        <v>Superstructure Work</v>
      </c>
      <c r="L62" s="126" t="str">
        <f>VLOOKUP($G62,'WM-AR'!$A$7:$AK$1630,8,FALSE)</f>
        <v>Form Work (1 time in use)</v>
      </c>
      <c r="M62" s="126" t="str">
        <f>VLOOKUP($G62,'WM-AR'!$A$7:$AK$1630,10,FALSE)</f>
        <v>Flat Form</v>
      </c>
      <c r="N62" s="126">
        <f>VLOOKUP($G62,'WM-AR'!$A$7:$AK$1630,12,FALSE)</f>
        <v>0</v>
      </c>
      <c r="O62" s="126">
        <f>VLOOKUP($G62,'WM-AR'!$A$7:$AK$1630,14,FALSE)</f>
        <v>0</v>
      </c>
      <c r="P62" s="126">
        <f>VLOOKUP($G62,'WM-AR'!$A$7:$AK$1630,16,FALSE)</f>
        <v>0</v>
      </c>
      <c r="Q62" s="126">
        <f>VLOOKUP($G62,'WM-AR'!$A$7:$AK$1630,18,FALSE)</f>
        <v>0</v>
      </c>
      <c r="R62" s="126" t="str">
        <f>VLOOKUP($G62,'WM-AR'!$A$7:$AK$1630,20,FALSE)</f>
        <v>Dressed Lumber, Plywood or Steel Form(Wood Planks are not Allowed) incl. Chamfer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/>
      <c r="AE62" s="179" t="s">
        <v>3940</v>
      </c>
      <c r="AF62" s="180"/>
      <c r="AG62" s="180" t="s">
        <v>3942</v>
      </c>
      <c r="AH62" s="39"/>
    </row>
    <row r="63" spans="2:34" ht="49.9" customHeight="1">
      <c r="B63" s="4"/>
      <c r="C63" s="12"/>
      <c r="D63" s="12"/>
      <c r="E63" s="12"/>
      <c r="F63" s="31" t="s">
        <v>3629</v>
      </c>
      <c r="G63" s="125" t="s">
        <v>2408</v>
      </c>
      <c r="H63" s="126"/>
      <c r="I63" s="126" t="str">
        <f>VLOOKUP($G63,'WM-AR'!$A$7:$AK$1630,34,FALSE)</f>
        <v>M2</v>
      </c>
      <c r="J63" s="126" t="str">
        <f>VLOOKUP($G63,'WM-AR'!$A$7:$AK$1630,4,FALSE)</f>
        <v>Finishing Work</v>
      </c>
      <c r="K63" s="126" t="str">
        <f>VLOOKUP($G63,'WM-AR'!$A$7:$AK$1630,6,FALSE)</f>
        <v>Waterproofing Work</v>
      </c>
      <c r="L63" s="126" t="str">
        <f>VLOOKUP($G63,'WM-AR'!$A$7:$AK$1630,8,FALSE)</f>
        <v>Liquid Waterproofing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 t="str">
        <f>VLOOKUP($G63,'WM-AR'!$A$7:$AK$1630,18,FALSE)</f>
        <v>for Internal Floor Area</v>
      </c>
      <c r="R63" s="126" t="str">
        <f>VLOOKUP($G63,'WM-AR'!$A$7:$AK$1630,20,FALSE)</f>
        <v>Min. 2 Coats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3963</v>
      </c>
      <c r="AE63" s="179" t="s">
        <v>3940</v>
      </c>
      <c r="AF63" s="192"/>
      <c r="AG63" s="180" t="s">
        <v>3942</v>
      </c>
      <c r="AH63" s="39"/>
    </row>
    <row r="64" spans="2:34" ht="49.9" customHeight="1">
      <c r="B64" s="4"/>
      <c r="C64" s="12"/>
      <c r="D64" s="12"/>
      <c r="E64" s="12"/>
      <c r="F64" s="31" t="s">
        <v>3628</v>
      </c>
      <c r="G64" s="125" t="s">
        <v>2359</v>
      </c>
      <c r="H64" s="126"/>
      <c r="I64" s="126" t="str">
        <f>VLOOKUP($G64,'WM-AR'!$A$7:$AK$1630,34,FALSE)</f>
        <v>M2</v>
      </c>
      <c r="J64" s="126" t="str">
        <f>VLOOKUP($G64,'WM-AR'!$A$7:$AK$1630,4,FALSE)</f>
        <v>Finishing Work</v>
      </c>
      <c r="K64" s="126" t="str">
        <f>VLOOKUP($G64,'WM-AR'!$A$7:$AK$1630,6,FALSE)</f>
        <v>Tile Work</v>
      </c>
      <c r="L64" s="126" t="str">
        <f>VLOOKUP($G64,'WM-AR'!$A$7:$AK$1630,8,FALSE)</f>
        <v>Floor Tile</v>
      </c>
      <c r="M64" s="126" t="str">
        <f>VLOOKUP($G64,'WM-AR'!$A$7:$AK$1630,10,FALSE)</f>
        <v>Ceramic Tile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 t="str">
        <f>VLOOKUP($G64,'WM-AR'!$A$7:$AK$1630,20,FALSE)</f>
        <v>Non-Slip Type, w/ Mortar Bond Coat or Adhesive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 t="str">
        <f>VLOOKUP($G64,'WM-AR'!$A$7:$AK$1630,26,FALSE)</f>
        <v>Tile Size=W(  )mm x L(  )mm x THK(  )mm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154</v>
      </c>
      <c r="AE64" s="179" t="s">
        <v>3940</v>
      </c>
      <c r="AF64" s="192"/>
      <c r="AG64" s="180" t="s">
        <v>3942</v>
      </c>
      <c r="AH64" s="34"/>
    </row>
    <row r="65" spans="2:34" ht="34.9" customHeight="1">
      <c r="B65" s="4"/>
      <c r="C65" s="7"/>
      <c r="D65" s="8"/>
      <c r="E65" s="8"/>
      <c r="F65" s="13"/>
      <c r="G65" s="9"/>
      <c r="H65" s="14"/>
      <c r="I65" s="11"/>
      <c r="J65" s="11"/>
      <c r="K65" s="11"/>
      <c r="L65" s="11"/>
      <c r="M65" s="11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4"/>
      <c r="AE65" s="39"/>
      <c r="AF65" s="12"/>
      <c r="AG65" s="12"/>
      <c r="AH65" s="11"/>
    </row>
    <row r="66" spans="2:34" ht="33" customHeight="1">
      <c r="B66" s="185"/>
      <c r="C66" s="186"/>
      <c r="D66" s="186"/>
      <c r="E66" s="186"/>
      <c r="F66" s="186" t="s">
        <v>4753</v>
      </c>
      <c r="G66" s="187"/>
      <c r="H66" s="187"/>
      <c r="I66" s="188"/>
      <c r="J66" s="188"/>
      <c r="K66" s="188"/>
      <c r="L66" s="188"/>
      <c r="M66" s="188"/>
      <c r="N66" s="188"/>
      <c r="O66" s="188"/>
      <c r="P66" s="188"/>
      <c r="Q66" s="188"/>
      <c r="R66" s="188"/>
      <c r="S66" s="188"/>
      <c r="T66" s="188"/>
      <c r="U66" s="188"/>
      <c r="V66" s="188"/>
      <c r="W66" s="188"/>
      <c r="X66" s="188"/>
      <c r="Y66" s="188"/>
      <c r="Z66" s="188"/>
      <c r="AA66" s="188"/>
      <c r="AB66" s="188"/>
      <c r="AC66" s="188"/>
      <c r="AD66" s="189"/>
      <c r="AE66" s="189"/>
      <c r="AF66" s="189"/>
      <c r="AG66" s="189"/>
      <c r="AH66" s="190"/>
    </row>
    <row r="67" spans="2:34" ht="34.9" customHeight="1">
      <c r="B67" s="349"/>
      <c r="C67" s="350" t="s">
        <v>5416</v>
      </c>
      <c r="D67" s="348"/>
      <c r="E67" s="180" t="s">
        <v>4919</v>
      </c>
      <c r="F67" s="123" t="s">
        <v>4754</v>
      </c>
      <c r="G67" s="45"/>
      <c r="H67" s="45"/>
      <c r="I67" s="45"/>
      <c r="J67" s="45"/>
      <c r="K67" s="45"/>
      <c r="L67" s="46"/>
      <c r="M67" s="122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3726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3956</v>
      </c>
      <c r="G68" s="125" t="s">
        <v>1289</v>
      </c>
      <c r="H68" s="126"/>
      <c r="I68" s="126" t="str">
        <f>VLOOKUP($G68,'WM-AR'!$A$7:$AK$1630,34,FALSE)</f>
        <v>M3</v>
      </c>
      <c r="J68" s="126" t="str">
        <f>VLOOKUP($G68,'WM-AR'!$A$7:$AK$1630,4,FALSE)</f>
        <v>Concrete Work</v>
      </c>
      <c r="K68" s="126" t="str">
        <f>VLOOKUP($G68,'WM-AR'!$A$7:$AK$1630,6,FALSE)</f>
        <v>Superstructure Work</v>
      </c>
      <c r="L68" s="126" t="str">
        <f>VLOOKUP($G68,'WM-AR'!$A$7:$AK$1630,8,FALSE)</f>
        <v>Structural Concrete</v>
      </c>
      <c r="M68" s="126">
        <f>VLOOKUP($G68,'WM-AR'!$A$7:$AK$1630,10,FALSE)</f>
        <v>0</v>
      </c>
      <c r="N68" s="126" t="str">
        <f>VLOOKUP($G68,'WM-AR'!$A$7:$AK$1630,12,FALSE)</f>
        <v>Cement Type-1</v>
      </c>
      <c r="O68" s="126" t="str">
        <f>VLOOKUP($G68,'WM-AR'!$A$7:$AK$1630,14,FALSE)</f>
        <v>20MPa &lt; F'c (Cylinder Strength) ≤ 25MPa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>
        <f>VLOOKUP($G68,'WM-AR'!$A$7:$AK$1630,29,FALSE)</f>
        <v>0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3723</v>
      </c>
      <c r="AE68" s="179" t="s">
        <v>3955</v>
      </c>
      <c r="AF68" s="180"/>
      <c r="AG68" s="180" t="s">
        <v>3962</v>
      </c>
      <c r="AH68" s="12" t="s">
        <v>3954</v>
      </c>
    </row>
    <row r="69" spans="2:34" ht="49.9" customHeight="1">
      <c r="B69" s="4"/>
      <c r="C69" s="12"/>
      <c r="D69" s="12"/>
      <c r="E69" s="12"/>
      <c r="F69" s="31" t="s">
        <v>3848</v>
      </c>
      <c r="G69" s="125" t="s">
        <v>1487</v>
      </c>
      <c r="H69" s="126"/>
      <c r="I69" s="126" t="str">
        <f>VLOOKUP($G69,'WM-AR'!$A$7:$AK$1630,34,FALSE)</f>
        <v>TON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Rebar Work</v>
      </c>
      <c r="M69" s="126" t="str">
        <f>VLOOKUP($G69,'WM-AR'!$A$7:$AK$1630,10,FALSE)</f>
        <v>Deformed Bar (Non-Coat.)</v>
      </c>
      <c r="N69" s="126">
        <f>VLOOKUP($G69,'WM-AR'!$A$7:$AK$1630,12,FALSE)</f>
        <v>0</v>
      </c>
      <c r="O69" s="126" t="str">
        <f>VLOOKUP($G69,'WM-AR'!$A$7:$AK$1630,14,FALSE)</f>
        <v>400MPa&lt;Fy≤470MPa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3724</v>
      </c>
      <c r="AE69" s="181" t="s">
        <v>3930</v>
      </c>
      <c r="AF69" s="180"/>
      <c r="AG69" s="180" t="s">
        <v>3840</v>
      </c>
      <c r="AH69" s="39" t="s">
        <v>3923</v>
      </c>
    </row>
    <row r="70" spans="2:34" ht="49.9" customHeight="1">
      <c r="B70" s="4"/>
      <c r="C70" s="12"/>
      <c r="D70" s="12"/>
      <c r="E70" s="12"/>
      <c r="F70" s="31" t="s">
        <v>3957</v>
      </c>
      <c r="G70" s="125" t="s">
        <v>1816</v>
      </c>
      <c r="H70" s="126"/>
      <c r="I70" s="126" t="str">
        <f>VLOOKUP($G70,'WM-AR'!$A$7:$AK$1630,34,FALSE)</f>
        <v>M2</v>
      </c>
      <c r="J70" s="126" t="str">
        <f>VLOOKUP($G70,'WM-AR'!$A$7:$AK$1630,4,FALSE)</f>
        <v>Miscellaneous Steel Fabrication Work</v>
      </c>
      <c r="K70" s="126" t="str">
        <f>VLOOKUP($G70,'WM-AR'!$A$7:$AK$1630,6,FALSE)</f>
        <v>Shelter/Building</v>
      </c>
      <c r="L70" s="126" t="str">
        <f>VLOOKUP($G70,'WM-AR'!$A$7:$AK$1630,8,FALSE)</f>
        <v>Galvanized Steel Deck Plate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 t="str">
        <f>VLOOKUP($G70,'WM-AR'!$A$7:$AK$1630,31,FALSE)</f>
        <v>THK=(  )mm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3958</v>
      </c>
      <c r="AE70" s="179" t="s">
        <v>3940</v>
      </c>
      <c r="AF70" s="180"/>
      <c r="AG70" s="180" t="s">
        <v>3942</v>
      </c>
      <c r="AH70" s="39"/>
    </row>
    <row r="71" spans="2:34" ht="49.9" customHeight="1">
      <c r="B71" s="4"/>
      <c r="C71" s="12"/>
      <c r="D71" s="12"/>
      <c r="E71" s="12"/>
      <c r="F71" s="31" t="s">
        <v>3959</v>
      </c>
      <c r="G71" s="125" t="s">
        <v>1895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Erection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/>
      <c r="AG71" s="180" t="s">
        <v>3942</v>
      </c>
      <c r="AH71" s="39"/>
    </row>
    <row r="72" spans="2:34" ht="34.9" customHeight="1">
      <c r="B72" s="4"/>
      <c r="C72" s="7"/>
      <c r="D72" s="8"/>
      <c r="E72" s="8"/>
      <c r="F72" s="13"/>
      <c r="G72" s="9"/>
      <c r="H72" s="14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4"/>
      <c r="AE72" s="165"/>
      <c r="AF72" s="12"/>
      <c r="AG72" s="12"/>
      <c r="AH72" s="11"/>
    </row>
    <row r="73" spans="2:34" ht="34.9" customHeight="1">
      <c r="B73" s="349"/>
      <c r="C73" s="350" t="s">
        <v>5416</v>
      </c>
      <c r="D73" s="348" t="s">
        <v>5367</v>
      </c>
      <c r="E73" s="180" t="s">
        <v>4919</v>
      </c>
      <c r="F73" s="123" t="s">
        <v>5949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 t="s">
        <v>3813</v>
      </c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5835</v>
      </c>
      <c r="G74" s="125" t="s">
        <v>5827</v>
      </c>
      <c r="H74" s="126"/>
      <c r="I74" s="126" t="str">
        <f>VLOOKUP($G74,'WM-AR'!$A$7:$AK$1630,34,FALSE)</f>
        <v>M3</v>
      </c>
      <c r="J74" s="126" t="str">
        <f>VLOOKUP($G74,'WM-AR'!$A$7:$AK$1630,4,FALSE)</f>
        <v>Concrete Work</v>
      </c>
      <c r="K74" s="126" t="str">
        <f>VLOOKUP($G74,'WM-AR'!$A$7:$AK$1630,6,FALSE)</f>
        <v>Superstructure Work</v>
      </c>
      <c r="L74" s="126" t="str">
        <f>VLOOKUP($G74,'WM-AR'!$A$7:$AK$1630,8,FALSE)</f>
        <v>Structural Concrete</v>
      </c>
      <c r="M74" s="126">
        <f>VLOOKUP($G74,'WM-AR'!$A$7:$AK$1630,10,FALSE)</f>
        <v>0</v>
      </c>
      <c r="N74" s="126" t="str">
        <f>VLOOKUP($G74,'WM-AR'!$A$7:$AK$1630,12,FALSE)</f>
        <v>Cement Type-1</v>
      </c>
      <c r="O74" s="126" t="str">
        <f>VLOOKUP($G74,'WM-AR'!$A$7:$AK$1630,14,FALSE)</f>
        <v>20MPa &lt; F'c (Cylinder Strength) ≤ 25MPa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3723</v>
      </c>
      <c r="AE74" s="179" t="s">
        <v>3955</v>
      </c>
      <c r="AF74" s="180">
        <v>89.183999999999997</v>
      </c>
      <c r="AG74" s="180" t="s">
        <v>3962</v>
      </c>
      <c r="AH74" s="12" t="s">
        <v>3954</v>
      </c>
    </row>
    <row r="75" spans="2:34" ht="49.9" customHeight="1">
      <c r="B75" s="4"/>
      <c r="C75" s="12"/>
      <c r="D75" s="12"/>
      <c r="E75" s="12"/>
      <c r="F75" s="31" t="s">
        <v>5836</v>
      </c>
      <c r="G75" s="125" t="s">
        <v>5828</v>
      </c>
      <c r="H75" s="126"/>
      <c r="I75" s="126" t="str">
        <f>VLOOKUP($G75,'WM-AR'!$A$7:$AK$1630,34,FALSE)</f>
        <v>TON</v>
      </c>
      <c r="J75" s="126" t="str">
        <f>VLOOKUP($G75,'WM-AR'!$A$7:$AK$1630,4,FALSE)</f>
        <v>Concrete Work</v>
      </c>
      <c r="K75" s="126" t="str">
        <f>VLOOKUP($G75,'WM-AR'!$A$7:$AK$1630,6,FALSE)</f>
        <v>Superstructure Work</v>
      </c>
      <c r="L75" s="126" t="str">
        <f>VLOOKUP($G75,'WM-AR'!$A$7:$AK$1630,8,FALSE)</f>
        <v>Rebar Work</v>
      </c>
      <c r="M75" s="126" t="str">
        <f>VLOOKUP($G75,'WM-AR'!$A$7:$AK$1630,10,FALSE)</f>
        <v>Deformed Bar (Non-Coat.)</v>
      </c>
      <c r="N75" s="126">
        <f>VLOOKUP($G75,'WM-AR'!$A$7:$AK$1630,12,FALSE)</f>
        <v>0</v>
      </c>
      <c r="O75" s="126" t="str">
        <f>VLOOKUP($G75,'WM-AR'!$A$7:$AK$1630,14,FALSE)</f>
        <v>400MPa&lt;Fy≤470MPa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3724</v>
      </c>
      <c r="AE75" s="181" t="s">
        <v>3930</v>
      </c>
      <c r="AF75" s="180">
        <v>10.704000000000001</v>
      </c>
      <c r="AG75" s="180" t="s">
        <v>3840</v>
      </c>
      <c r="AH75" s="39" t="s">
        <v>3923</v>
      </c>
    </row>
    <row r="76" spans="2:34" ht="49.9" customHeight="1">
      <c r="B76" s="4"/>
      <c r="C76" s="12"/>
      <c r="D76" s="12"/>
      <c r="E76" s="12"/>
      <c r="F76" s="31" t="s">
        <v>5837</v>
      </c>
      <c r="G76" s="125" t="s">
        <v>5829</v>
      </c>
      <c r="H76" s="126"/>
      <c r="I76" s="126" t="str">
        <f>VLOOKUP($G76,'WM-AR'!$A$7:$AK$1630,34,FALSE)</f>
        <v>M2</v>
      </c>
      <c r="J76" s="126" t="str">
        <f>VLOOKUP($G76,'WM-AR'!$A$7:$AK$1630,4,FALSE)</f>
        <v>Miscellaneous Steel Fabrication Work</v>
      </c>
      <c r="K76" s="126" t="str">
        <f>VLOOKUP($G76,'WM-AR'!$A$7:$AK$1630,6,FALSE)</f>
        <v>Shelter/Building</v>
      </c>
      <c r="L76" s="126" t="str">
        <f>VLOOKUP($G76,'WM-AR'!$A$7:$AK$1630,8,FALSE)</f>
        <v>Galvanized Steel Deck Plate</v>
      </c>
      <c r="M76" s="126">
        <f>VLOOKUP($G76,'WM-AR'!$A$7:$AK$1630,10,FALSE)</f>
        <v>0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 t="str">
        <f>VLOOKUP($G76,'WM-AR'!$A$7:$AK$1630,31,FALSE)</f>
        <v>THK=(  )mm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3958</v>
      </c>
      <c r="AE76" s="179" t="s">
        <v>3940</v>
      </c>
      <c r="AF76" s="180">
        <v>590.62800000000004</v>
      </c>
      <c r="AG76" s="180" t="s">
        <v>3942</v>
      </c>
      <c r="AH76" s="39"/>
    </row>
    <row r="77" spans="2:34" ht="49.9" customHeight="1">
      <c r="B77" s="4"/>
      <c r="C77" s="12"/>
      <c r="D77" s="12"/>
      <c r="E77" s="12"/>
      <c r="F77" s="31" t="s">
        <v>5838</v>
      </c>
      <c r="G77" s="125" t="s">
        <v>5830</v>
      </c>
      <c r="H77" s="126"/>
      <c r="I77" s="126" t="str">
        <f>VLOOKUP($G77,'WM-AR'!$A$7:$AK$1630,34,FALSE)</f>
        <v>M2</v>
      </c>
      <c r="J77" s="126" t="str">
        <f>VLOOKUP($G77,'WM-AR'!$A$7:$AK$1630,4,FALSE)</f>
        <v>Miscellaneous Steel Erection Work</v>
      </c>
      <c r="K77" s="126" t="str">
        <f>VLOOKUP($G77,'WM-AR'!$A$7:$AK$1630,6,FALSE)</f>
        <v>Shelter/Building</v>
      </c>
      <c r="L77" s="126" t="str">
        <f>VLOOKUP($G77,'WM-AR'!$A$7:$AK$1630,8,FALSE)</f>
        <v>Galvanized Steel Deck Plate</v>
      </c>
      <c r="M77" s="126">
        <f>VLOOKUP($G77,'WM-AR'!$A$7:$AK$1630,10,FALSE)</f>
        <v>0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 t="str">
        <f>VLOOKUP($G77,'WM-AR'!$A$7:$AK$1630,31,FALSE)</f>
        <v>THK=(  )mm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3958</v>
      </c>
      <c r="AE77" s="179" t="s">
        <v>3940</v>
      </c>
      <c r="AF77" s="180">
        <v>590.62800000000004</v>
      </c>
      <c r="AG77" s="180" t="s">
        <v>3942</v>
      </c>
      <c r="AH77" s="39"/>
    </row>
    <row r="78" spans="2:34" ht="49.9" customHeight="1">
      <c r="B78" s="4"/>
      <c r="C78" s="12"/>
      <c r="D78" s="12"/>
      <c r="E78" s="12"/>
      <c r="F78" s="31" t="s">
        <v>5834</v>
      </c>
      <c r="G78" s="125" t="s">
        <v>5831</v>
      </c>
      <c r="H78" s="126"/>
      <c r="I78" s="126" t="str">
        <f>VLOOKUP($G78,'WM-AR'!$A$7:$AK$1630,34,FALSE)</f>
        <v>M2</v>
      </c>
      <c r="J78" s="126" t="str">
        <f>VLOOKUP($G78,'WM-AR'!$A$7:$AK$1630,4,FALSE)</f>
        <v>Finishing Work</v>
      </c>
      <c r="K78" s="126" t="str">
        <f>VLOOKUP($G78,'WM-AR'!$A$7:$AK$1630,6,FALSE)</f>
        <v>Exterior/Interior Finish Work</v>
      </c>
      <c r="L78" s="126" t="str">
        <f>VLOOKUP($G78,'WM-AR'!$A$7:$AK$1630,8,FALSE)</f>
        <v>Steel Trowel Finish</v>
      </c>
      <c r="M78" s="126" t="str">
        <f>VLOOKUP($G78,'WM-AR'!$A$7:$AK$1630,10,FALSE)</f>
        <v>Hardener Finish(Powder Type)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tr">
        <f>M78</f>
        <v>Hardener Finish(Powder Type)</v>
      </c>
      <c r="AE78" s="179" t="s">
        <v>3940</v>
      </c>
      <c r="AF78" s="180">
        <v>590.62800000000004</v>
      </c>
      <c r="AG78" s="180" t="s">
        <v>3942</v>
      </c>
      <c r="AH78" s="39"/>
    </row>
    <row r="79" spans="2:34" ht="49.9" customHeight="1">
      <c r="B79" s="4"/>
      <c r="C79" s="12"/>
      <c r="D79" s="12"/>
      <c r="E79" s="12"/>
      <c r="F79" s="31" t="s">
        <v>3626</v>
      </c>
      <c r="G79" s="125" t="s">
        <v>5832</v>
      </c>
      <c r="H79" s="126"/>
      <c r="I79" s="126" t="str">
        <f>VLOOKUP($G79,'WM-AR'!$A$7:$AK$1630,34,FALSE)</f>
        <v>M2</v>
      </c>
      <c r="J79" s="126" t="str">
        <f>VLOOKUP($G79,'WM-AR'!$A$7:$AK$1630,4,FALSE)</f>
        <v>Finishing Work</v>
      </c>
      <c r="K79" s="126" t="str">
        <f>VLOOKUP($G79,'WM-AR'!$A$7:$AK$1630,6,FALSE)</f>
        <v>Exterior/Interior Finish Work</v>
      </c>
      <c r="L79" s="126" t="str">
        <f>VLOOKUP($G79,'WM-AR'!$A$7:$AK$1630,8,FALSE)</f>
        <v>Steel Trowel Finish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242</v>
      </c>
      <c r="AE79" s="179" t="s">
        <v>3940</v>
      </c>
      <c r="AF79" s="180">
        <v>590.62800000000004</v>
      </c>
      <c r="AG79" s="180" t="s">
        <v>3942</v>
      </c>
      <c r="AH79" s="39"/>
    </row>
    <row r="80" spans="2:34" ht="49.9" customHeight="1">
      <c r="B80" s="4"/>
      <c r="C80" s="12"/>
      <c r="D80" s="12"/>
      <c r="E80" s="12"/>
      <c r="F80" s="31" t="s">
        <v>3625</v>
      </c>
      <c r="G80" s="125" t="s">
        <v>5833</v>
      </c>
      <c r="H80" s="126"/>
      <c r="I80" s="126" t="str">
        <f>VLOOKUP($G80,'WM-AR'!$A$7:$AK$1630,34,FALSE)</f>
        <v>M2</v>
      </c>
      <c r="J80" s="126" t="str">
        <f>VLOOKUP($G80,'WM-AR'!$A$7:$AK$1630,4,FALSE)</f>
        <v>Finishing Work</v>
      </c>
      <c r="K80" s="126" t="str">
        <f>VLOOKUP($G80,'WM-AR'!$A$7:$AK$1630,6,FALSE)</f>
        <v>Painting Work</v>
      </c>
      <c r="L80" s="126" t="str">
        <f>VLOOKUP($G80,'WM-AR'!$A$7:$AK$1630,8,FALSE)</f>
        <v>Floor Painting</v>
      </c>
      <c r="M80" s="126" t="str">
        <f>VLOOKUP($G80,'WM-AR'!$A$7:$AK$1630,10,FALSE)</f>
        <v>Epoxy Paint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tr">
        <f>M80</f>
        <v>Epoxy Paint</v>
      </c>
      <c r="AE80" s="179" t="s">
        <v>3940</v>
      </c>
      <c r="AF80" s="180">
        <v>590.62800000000004</v>
      </c>
      <c r="AG80" s="180" t="s">
        <v>3942</v>
      </c>
      <c r="AH80" s="34"/>
    </row>
    <row r="81" spans="2:34" ht="34.9" customHeight="1">
      <c r="B81" s="4"/>
      <c r="C81" s="7"/>
      <c r="D81" s="8"/>
      <c r="E81" s="8"/>
      <c r="F81" s="13"/>
      <c r="G81" s="9"/>
      <c r="H81" s="14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4"/>
      <c r="AE81" s="156"/>
      <c r="AF81" s="156"/>
      <c r="AG81" s="156"/>
      <c r="AH81" s="11"/>
    </row>
    <row r="82" spans="2:34" ht="33" customHeight="1">
      <c r="B82" s="185"/>
      <c r="C82" s="186"/>
      <c r="D82" s="186"/>
      <c r="E82" s="186"/>
      <c r="F82" s="191" t="s">
        <v>3974</v>
      </c>
      <c r="G82" s="187"/>
      <c r="H82" s="187"/>
      <c r="I82" s="188"/>
      <c r="J82" s="188"/>
      <c r="K82" s="188"/>
      <c r="L82" s="188"/>
      <c r="M82" s="188"/>
      <c r="N82" s="188"/>
      <c r="O82" s="188"/>
      <c r="P82" s="188"/>
      <c r="Q82" s="188"/>
      <c r="R82" s="188"/>
      <c r="S82" s="188"/>
      <c r="T82" s="188"/>
      <c r="U82" s="188"/>
      <c r="V82" s="188"/>
      <c r="W82" s="188"/>
      <c r="X82" s="188"/>
      <c r="Y82" s="188"/>
      <c r="Z82" s="188"/>
      <c r="AA82" s="188"/>
      <c r="AB82" s="188"/>
      <c r="AC82" s="188"/>
      <c r="AD82" s="189"/>
      <c r="AE82" s="189"/>
      <c r="AF82" s="189"/>
      <c r="AG82" s="189"/>
      <c r="AH82" s="190"/>
    </row>
    <row r="83" spans="2:34" ht="34.9" customHeight="1">
      <c r="B83" s="349"/>
      <c r="C83" s="350" t="s">
        <v>5416</v>
      </c>
      <c r="D83" s="348" t="s">
        <v>5908</v>
      </c>
      <c r="E83" s="180" t="s">
        <v>4919</v>
      </c>
      <c r="F83" s="123" t="s">
        <v>5906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85"/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3633</v>
      </c>
      <c r="G86" s="140" t="s">
        <v>1299</v>
      </c>
      <c r="H86" s="126"/>
      <c r="I86" s="141" t="str">
        <f>VLOOKUP($G86,'WM-AR'!$A$7:$AK$1630,34,FALSE)</f>
        <v>M2</v>
      </c>
      <c r="J86" s="141" t="str">
        <f>VLOOKUP($G86,'WM-AR'!$A$7:$AK$1630,4,FALSE)</f>
        <v>Concrete Work</v>
      </c>
      <c r="K86" s="141" t="str">
        <f>VLOOKUP($G86,'WM-AR'!$A$7:$AK$1630,6,FALSE)</f>
        <v>Superstructure Work</v>
      </c>
      <c r="L86" s="141" t="str">
        <f>VLOOKUP($G86,'WM-AR'!$A$7:$AK$1630,8,FALSE)</f>
        <v>Form Work (1 time in use)</v>
      </c>
      <c r="M86" s="141" t="str">
        <f>VLOOKUP($G86,'WM-AR'!$A$7:$AK$1630,10,FALSE)</f>
        <v>Flat Form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 t="str">
        <f>VLOOKUP($G86,'WM-AR'!$A$7:$AK$1630,20,FALSE)</f>
        <v>Dressed Lumber, Plywood or Steel Form(Wood Planks are not Allowed) incl. Chamfer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>
        <f>VLOOKUP($G86,'WM-AR'!$A$7:$AK$1630,31,FALSE)</f>
        <v>0</v>
      </c>
      <c r="AB86" s="141">
        <f>VLOOKUP($G86,'WM-AR'!$A$7:$AK$1630,32,FALSE)</f>
        <v>0</v>
      </c>
      <c r="AC86" s="141">
        <f>VLOOKUP($G86,'WM-AR'!$A$7:$AK$1630,33,FALSE)</f>
        <v>0</v>
      </c>
      <c r="AD86" s="12"/>
      <c r="AE86" s="179" t="s">
        <v>3940</v>
      </c>
      <c r="AF86" s="180"/>
      <c r="AG86" s="182" t="s">
        <v>3941</v>
      </c>
      <c r="AH86" s="39"/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5"/>
      <c r="AF87" s="5"/>
      <c r="AG87" s="5"/>
      <c r="AH87" s="83"/>
    </row>
    <row r="88" spans="2:34" ht="34.9" customHeight="1">
      <c r="B88" s="349"/>
      <c r="C88" s="350" t="s">
        <v>5416</v>
      </c>
      <c r="D88" s="348" t="s">
        <v>5908</v>
      </c>
      <c r="E88" s="180" t="s">
        <v>4919</v>
      </c>
      <c r="F88" s="123" t="s">
        <v>5907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84"/>
    </row>
    <row r="89" spans="2:34" ht="49.9" customHeight="1">
      <c r="B89" s="5"/>
      <c r="C89" s="85"/>
      <c r="D89" s="85"/>
      <c r="E89" s="85"/>
      <c r="F89" s="31" t="s">
        <v>3956</v>
      </c>
      <c r="G89" s="140" t="s">
        <v>1289</v>
      </c>
      <c r="H89" s="126"/>
      <c r="I89" s="141" t="str">
        <f>VLOOKUP($G89,'WM-AR'!$A$7:$AK$1630,34,FALSE)</f>
        <v>M3</v>
      </c>
      <c r="J89" s="141" t="str">
        <f>VLOOKUP($G89,'WM-AR'!$A$7:$AK$1630,4,FALSE)</f>
        <v>Concrete Work</v>
      </c>
      <c r="K89" s="141" t="str">
        <f>VLOOKUP($G89,'WM-AR'!$A$7:$AK$1630,6,FALSE)</f>
        <v>Superstructure Work</v>
      </c>
      <c r="L89" s="141" t="str">
        <f>VLOOKUP($G89,'WM-AR'!$A$7:$AK$1630,8,FALSE)</f>
        <v>Structural Concrete</v>
      </c>
      <c r="M89" s="141">
        <f>VLOOKUP($G89,'WM-AR'!$A$7:$AK$1630,10,FALSE)</f>
        <v>0</v>
      </c>
      <c r="N89" s="141" t="str">
        <f>VLOOKUP($G89,'WM-AR'!$A$7:$AK$1630,12,FALSE)</f>
        <v>Cement Type-1</v>
      </c>
      <c r="O89" s="141" t="str">
        <f>VLOOKUP($G89,'WM-AR'!$A$7:$AK$1630,14,FALSE)</f>
        <v>20MPa &lt; F'c (Cylinder Strength) ≤ 25MPa</v>
      </c>
      <c r="P89" s="141">
        <f>VLOOKUP($G89,'WM-AR'!$A$7:$AK$1630,16,FALSE)</f>
        <v>0</v>
      </c>
      <c r="Q89" s="141">
        <f>VLOOKUP($G89,'WM-AR'!$A$7:$AK$1630,18,FALSE)</f>
        <v>0</v>
      </c>
      <c r="R89" s="141">
        <f>VLOOKUP($G89,'WM-AR'!$A$7:$AK$1630,20,FALSE)</f>
        <v>0</v>
      </c>
      <c r="S89" s="141">
        <f>VLOOKUP($G89,'WM-AR'!$A$7:$AK$1630,22,FALSE)</f>
        <v>0</v>
      </c>
      <c r="T89" s="141">
        <f>VLOOKUP($G89,'WM-AR'!$A$7:$AK$1630,24,FALSE)</f>
        <v>0</v>
      </c>
      <c r="U89" s="141">
        <f>VLOOKUP($G89,'WM-AR'!$A$7:$AK$1630,25,FALSE)</f>
        <v>0</v>
      </c>
      <c r="V89" s="141">
        <f>VLOOKUP($G89,'WM-AR'!$A$7:$AK$1630,26,FALSE)</f>
        <v>0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3723</v>
      </c>
      <c r="AE89" s="179" t="s">
        <v>3955</v>
      </c>
      <c r="AF89" s="180"/>
      <c r="AG89" s="180" t="s">
        <v>3962</v>
      </c>
      <c r="AH89" s="12" t="s">
        <v>3954</v>
      </c>
    </row>
    <row r="90" spans="2:34" ht="49.9" customHeight="1">
      <c r="B90" s="4"/>
      <c r="C90" s="32"/>
      <c r="D90" s="32"/>
      <c r="E90" s="32"/>
      <c r="F90" s="31" t="s">
        <v>3848</v>
      </c>
      <c r="G90" s="140" t="s">
        <v>1487</v>
      </c>
      <c r="H90" s="126"/>
      <c r="I90" s="141" t="str">
        <f>VLOOKUP($G90,'WM-AR'!$A$7:$AK$1630,34,FALSE)</f>
        <v>TON</v>
      </c>
      <c r="J90" s="141" t="str">
        <f>VLOOKUP($G90,'WM-AR'!$A$7:$AK$1630,4,FALSE)</f>
        <v>Concrete Work</v>
      </c>
      <c r="K90" s="141" t="str">
        <f>VLOOKUP($G90,'WM-AR'!$A$7:$AK$1630,6,FALSE)</f>
        <v>Superstructure Work</v>
      </c>
      <c r="L90" s="141" t="str">
        <f>VLOOKUP($G90,'WM-AR'!$A$7:$AK$1630,8,FALSE)</f>
        <v>Rebar Work</v>
      </c>
      <c r="M90" s="141" t="str">
        <f>VLOOKUP($G90,'WM-AR'!$A$7:$AK$1630,10,FALSE)</f>
        <v>Deformed Bar (Non-Coat.)</v>
      </c>
      <c r="N90" s="141">
        <f>VLOOKUP($G90,'WM-AR'!$A$7:$AK$1630,12,FALSE)</f>
        <v>0</v>
      </c>
      <c r="O90" s="141" t="str">
        <f>VLOOKUP($G90,'WM-AR'!$A$7:$AK$1630,14,FALSE)</f>
        <v>400MPa&lt;Fy≤470MPa</v>
      </c>
      <c r="P90" s="141">
        <f>VLOOKUP($G90,'WM-AR'!$A$7:$AK$1630,16,FALSE)</f>
        <v>0</v>
      </c>
      <c r="Q90" s="141">
        <f>VLOOKUP($G90,'WM-AR'!$A$7:$AK$1630,18,FALSE)</f>
        <v>0</v>
      </c>
      <c r="R90" s="141">
        <f>VLOOKUP($G90,'WM-AR'!$A$7:$AK$1630,20,FALSE)</f>
        <v>0</v>
      </c>
      <c r="S90" s="141">
        <f>VLOOKUP($G90,'WM-AR'!$A$7:$AK$1630,22,FALSE)</f>
        <v>0</v>
      </c>
      <c r="T90" s="141">
        <f>VLOOKUP($G90,'WM-AR'!$A$7:$AK$1630,24,FALSE)</f>
        <v>0</v>
      </c>
      <c r="U90" s="141">
        <f>VLOOKUP($G90,'WM-AR'!$A$7:$AK$1630,25,FALSE)</f>
        <v>0</v>
      </c>
      <c r="V90" s="141">
        <f>VLOOKUP($G90,'WM-AR'!$A$7:$AK$1630,26,FALSE)</f>
        <v>0</v>
      </c>
      <c r="W90" s="141">
        <f>VLOOKUP($G90,'WM-AR'!$A$7:$AK$1630,27,FALSE)</f>
        <v>0</v>
      </c>
      <c r="X90" s="141">
        <f>VLOOKUP($G90,'WM-AR'!$A$7:$AK$1630,28,FALSE)</f>
        <v>0</v>
      </c>
      <c r="Y90" s="141">
        <f>VLOOKUP($G90,'WM-AR'!$A$7:$AK$1630,29,FALSE)</f>
        <v>0</v>
      </c>
      <c r="Z90" s="141">
        <f>VLOOKUP($G90,'WM-AR'!$A$7:$AK$1630,30,FALSE)</f>
        <v>0</v>
      </c>
      <c r="AA90" s="141">
        <f>VLOOKUP($G90,'WM-AR'!$A$7:$AK$1630,31,FALSE)</f>
        <v>0</v>
      </c>
      <c r="AB90" s="141">
        <f>VLOOKUP($G90,'WM-AR'!$A$7:$AK$1630,32,FALSE)</f>
        <v>0</v>
      </c>
      <c r="AC90" s="141">
        <f>VLOOKUP($G90,'WM-AR'!$A$7:$AK$1630,33,FALSE)</f>
        <v>0</v>
      </c>
      <c r="AD90" s="12" t="s">
        <v>3724</v>
      </c>
      <c r="AE90" s="181" t="s">
        <v>3930</v>
      </c>
      <c r="AF90" s="180"/>
      <c r="AG90" s="180" t="s">
        <v>3840</v>
      </c>
      <c r="AH90" s="39" t="s">
        <v>3923</v>
      </c>
    </row>
    <row r="91" spans="2:34" ht="49.9" customHeight="1">
      <c r="B91" s="4"/>
      <c r="C91" s="32"/>
      <c r="D91" s="32"/>
      <c r="E91" s="32"/>
      <c r="F91" s="31" t="s">
        <v>3957</v>
      </c>
      <c r="G91" s="140" t="s">
        <v>1816</v>
      </c>
      <c r="H91" s="126"/>
      <c r="I91" s="141" t="str">
        <f>VLOOKUP($G91,'WM-AR'!$A$7:$AK$1630,34,FALSE)</f>
        <v>M2</v>
      </c>
      <c r="J91" s="141" t="str">
        <f>VLOOKUP($G91,'WM-AR'!$A$7:$AK$1630,4,FALSE)</f>
        <v>Miscellaneous Steel Fabrication Work</v>
      </c>
      <c r="K91" s="141" t="str">
        <f>VLOOKUP($G91,'WM-AR'!$A$7:$AK$1630,6,FALSE)</f>
        <v>Shelter/Building</v>
      </c>
      <c r="L91" s="141" t="str">
        <f>VLOOKUP($G91,'WM-AR'!$A$7:$AK$1630,8,FALSE)</f>
        <v>Galvanized Steel Deck Plate</v>
      </c>
      <c r="M91" s="141">
        <f>VLOOKUP($G91,'WM-AR'!$A$7:$AK$1630,10,FALSE)</f>
        <v>0</v>
      </c>
      <c r="N91" s="141">
        <f>VLOOKUP($G91,'WM-AR'!$A$7:$AK$1630,12,FALSE)</f>
        <v>0</v>
      </c>
      <c r="O91" s="141">
        <f>VLOOKUP($G91,'WM-AR'!$A$7:$AK$1630,14,FALSE)</f>
        <v>0</v>
      </c>
      <c r="P91" s="141">
        <f>VLOOKUP($G91,'WM-AR'!$A$7:$AK$1630,16,FALSE)</f>
        <v>0</v>
      </c>
      <c r="Q91" s="141">
        <f>VLOOKUP($G91,'WM-AR'!$A$7:$AK$1630,18,FALSE)</f>
        <v>0</v>
      </c>
      <c r="R91" s="141">
        <f>VLOOKUP($G91,'WM-AR'!$A$7:$AK$1630,20,FALSE)</f>
        <v>0</v>
      </c>
      <c r="S91" s="141">
        <f>VLOOKUP($G91,'WM-AR'!$A$7:$AK$1630,22,FALSE)</f>
        <v>0</v>
      </c>
      <c r="T91" s="141">
        <f>VLOOKUP($G91,'WM-AR'!$A$7:$AK$1630,24,FALSE)</f>
        <v>0</v>
      </c>
      <c r="U91" s="141">
        <f>VLOOKUP($G91,'WM-AR'!$A$7:$AK$1630,25,FALSE)</f>
        <v>0</v>
      </c>
      <c r="V91" s="141">
        <f>VLOOKUP($G91,'WM-AR'!$A$7:$AK$1630,26,FALSE)</f>
        <v>0</v>
      </c>
      <c r="W91" s="141">
        <f>VLOOKUP($G91,'WM-AR'!$A$7:$AK$1630,27,FALSE)</f>
        <v>0</v>
      </c>
      <c r="X91" s="141">
        <f>VLOOKUP($G91,'WM-AR'!$A$7:$AK$1630,28,FALSE)</f>
        <v>0</v>
      </c>
      <c r="Y91" s="141">
        <f>VLOOKUP($G91,'WM-AR'!$A$7:$AK$1630,29,FALSE)</f>
        <v>0</v>
      </c>
      <c r="Z91" s="141">
        <f>VLOOKUP($G91,'WM-AR'!$A$7:$AK$1630,30,FALSE)</f>
        <v>0</v>
      </c>
      <c r="AA91" s="141" t="str">
        <f>VLOOKUP($G91,'WM-AR'!$A$7:$AK$1630,31,FALSE)</f>
        <v>THK=(  )mm</v>
      </c>
      <c r="AB91" s="141">
        <f>VLOOKUP($G91,'WM-AR'!$A$7:$AK$1630,32,FALSE)</f>
        <v>0</v>
      </c>
      <c r="AC91" s="141">
        <f>VLOOKUP($G91,'WM-AR'!$A$7:$AK$1630,33,FALSE)</f>
        <v>0</v>
      </c>
      <c r="AD91" s="12" t="s">
        <v>3958</v>
      </c>
      <c r="AE91" s="179" t="s">
        <v>3940</v>
      </c>
      <c r="AF91" s="180"/>
      <c r="AG91" s="180" t="s">
        <v>3942</v>
      </c>
      <c r="AH91" s="39"/>
    </row>
    <row r="92" spans="2:34" ht="49.9" customHeight="1">
      <c r="B92" s="4"/>
      <c r="C92" s="32"/>
      <c r="D92" s="32"/>
      <c r="E92" s="32"/>
      <c r="F92" s="31" t="s">
        <v>3959</v>
      </c>
      <c r="G92" s="140" t="s">
        <v>1895</v>
      </c>
      <c r="H92" s="126"/>
      <c r="I92" s="141" t="str">
        <f>VLOOKUP($G92,'WM-AR'!$A$7:$AK$1630,34,FALSE)</f>
        <v>M2</v>
      </c>
      <c r="J92" s="141" t="str">
        <f>VLOOKUP($G92,'WM-AR'!$A$7:$AK$1630,4,FALSE)</f>
        <v>Miscellaneous Steel Erection Work</v>
      </c>
      <c r="K92" s="141" t="str">
        <f>VLOOKUP($G92,'WM-AR'!$A$7:$AK$1630,6,FALSE)</f>
        <v>Shelter/Building</v>
      </c>
      <c r="L92" s="141" t="str">
        <f>VLOOKUP($G92,'WM-AR'!$A$7:$AK$1630,8,FALSE)</f>
        <v>Galvanized Steel Deck Plate</v>
      </c>
      <c r="M92" s="141">
        <f>VLOOKUP($G92,'WM-AR'!$A$7:$AK$1630,10,FALSE)</f>
        <v>0</v>
      </c>
      <c r="N92" s="141">
        <f>VLOOKUP($G92,'WM-AR'!$A$7:$AK$1630,12,FALSE)</f>
        <v>0</v>
      </c>
      <c r="O92" s="141">
        <f>VLOOKUP($G92,'WM-AR'!$A$7:$AK$1630,14,FALSE)</f>
        <v>0</v>
      </c>
      <c r="P92" s="141">
        <f>VLOOKUP($G92,'WM-AR'!$A$7:$AK$1630,16,FALSE)</f>
        <v>0</v>
      </c>
      <c r="Q92" s="141">
        <f>VLOOKUP($G92,'WM-AR'!$A$7:$AK$1630,18,FALSE)</f>
        <v>0</v>
      </c>
      <c r="R92" s="141">
        <f>VLOOKUP($G92,'WM-AR'!$A$7:$AK$1630,20,FALSE)</f>
        <v>0</v>
      </c>
      <c r="S92" s="141">
        <f>VLOOKUP($G92,'WM-AR'!$A$7:$AK$1630,22,FALSE)</f>
        <v>0</v>
      </c>
      <c r="T92" s="141">
        <f>VLOOKUP($G92,'WM-AR'!$A$7:$AK$1630,24,FALSE)</f>
        <v>0</v>
      </c>
      <c r="U92" s="141">
        <f>VLOOKUP($G92,'WM-AR'!$A$7:$AK$1630,25,FALSE)</f>
        <v>0</v>
      </c>
      <c r="V92" s="141">
        <f>VLOOKUP($G92,'WM-AR'!$A$7:$AK$1630,26,FALSE)</f>
        <v>0</v>
      </c>
      <c r="W92" s="141">
        <f>VLOOKUP($G92,'WM-AR'!$A$7:$AK$1630,27,FALSE)</f>
        <v>0</v>
      </c>
      <c r="X92" s="141">
        <f>VLOOKUP($G92,'WM-AR'!$A$7:$AK$1630,28,FALSE)</f>
        <v>0</v>
      </c>
      <c r="Y92" s="141">
        <f>VLOOKUP($G92,'WM-AR'!$A$7:$AK$1630,29,FALSE)</f>
        <v>0</v>
      </c>
      <c r="Z92" s="141">
        <f>VLOOKUP($G92,'WM-AR'!$A$7:$AK$1630,30,FALSE)</f>
        <v>0</v>
      </c>
      <c r="AA92" s="141" t="str">
        <f>VLOOKUP($G92,'WM-AR'!$A$7:$AK$1630,31,FALSE)</f>
        <v>THK=(  )mm</v>
      </c>
      <c r="AB92" s="141">
        <f>VLOOKUP($G92,'WM-AR'!$A$7:$AK$1630,32,FALSE)</f>
        <v>0</v>
      </c>
      <c r="AC92" s="141">
        <f>VLOOKUP($G92,'WM-AR'!$A$7:$AK$1630,33,FALSE)</f>
        <v>0</v>
      </c>
      <c r="AD92" s="12" t="s">
        <v>3958</v>
      </c>
      <c r="AE92" s="179" t="s">
        <v>3940</v>
      </c>
      <c r="AF92" s="180"/>
      <c r="AG92" s="180" t="s">
        <v>3942</v>
      </c>
      <c r="AH92" s="39"/>
    </row>
    <row r="93" spans="2:34" ht="34.9" customHeight="1">
      <c r="B93" s="4"/>
      <c r="C93" s="7"/>
      <c r="D93" s="8"/>
      <c r="E93" s="8"/>
      <c r="F93" s="8"/>
      <c r="G93" s="9"/>
      <c r="H93" s="14"/>
      <c r="I93" s="14"/>
      <c r="J93" s="14"/>
      <c r="K93" s="14"/>
      <c r="L93" s="14"/>
      <c r="M93" s="14"/>
      <c r="N93" s="14"/>
      <c r="O93" s="14"/>
      <c r="P93" s="14"/>
      <c r="Q93" s="14"/>
      <c r="R93" s="14"/>
      <c r="S93" s="14"/>
      <c r="T93" s="14"/>
      <c r="U93" s="14"/>
      <c r="V93" s="14"/>
      <c r="W93" s="14"/>
      <c r="X93" s="14"/>
      <c r="Y93" s="14"/>
      <c r="Z93" s="14"/>
      <c r="AA93" s="14"/>
      <c r="AB93" s="14"/>
      <c r="AC93" s="14"/>
      <c r="AD93" s="5"/>
      <c r="AE93" s="5"/>
      <c r="AF93" s="5"/>
      <c r="AG93" s="5"/>
      <c r="AH93" s="83"/>
    </row>
    <row r="94" spans="2:34" ht="34.9" customHeight="1">
      <c r="B94" s="19">
        <v>1.2</v>
      </c>
      <c r="C94" s="61" t="s">
        <v>3630</v>
      </c>
      <c r="D94" s="61"/>
      <c r="E94" s="61"/>
      <c r="F94" s="62"/>
      <c r="G94" s="38"/>
      <c r="H94" s="413"/>
      <c r="I94" s="24"/>
      <c r="J94" s="24"/>
      <c r="K94" s="24"/>
      <c r="L94" s="24"/>
      <c r="M94" s="24"/>
      <c r="N94" s="24"/>
      <c r="O94" s="24"/>
      <c r="P94" s="24"/>
      <c r="Q94" s="24"/>
      <c r="R94" s="24"/>
      <c r="S94" s="24"/>
      <c r="T94" s="24"/>
      <c r="U94" s="24"/>
      <c r="V94" s="24"/>
      <c r="W94" s="24"/>
      <c r="X94" s="24"/>
      <c r="Y94" s="24"/>
      <c r="Z94" s="24"/>
      <c r="AA94" s="24"/>
      <c r="AB94" s="24"/>
      <c r="AC94" s="24"/>
      <c r="AD94" s="22"/>
      <c r="AE94" s="22"/>
      <c r="AF94" s="22"/>
      <c r="AG94" s="22"/>
      <c r="AH94" s="23"/>
    </row>
    <row r="95" spans="2:34" ht="34.9" customHeight="1">
      <c r="B95" s="349"/>
      <c r="C95" s="350" t="s">
        <v>5416</v>
      </c>
      <c r="D95" s="348"/>
      <c r="E95" s="180"/>
      <c r="F95" s="123" t="s">
        <v>5373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 t="s">
        <v>3813</v>
      </c>
      <c r="AE95" s="154"/>
      <c r="AF95" s="154"/>
      <c r="AG95" s="154"/>
      <c r="AH95" s="11"/>
    </row>
    <row r="96" spans="2:34" ht="34.9" customHeight="1">
      <c r="B96" s="4"/>
      <c r="C96" s="12"/>
      <c r="D96" s="155"/>
      <c r="E96" s="155"/>
      <c r="F96" s="8" t="s">
        <v>1993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8"/>
      <c r="AF96" s="158"/>
      <c r="AG96" s="158"/>
      <c r="AH96" s="11"/>
    </row>
    <row r="97" spans="2:34" ht="34.9" customHeight="1">
      <c r="B97" s="4"/>
      <c r="C97" s="7"/>
      <c r="D97" s="8"/>
      <c r="E97" s="8"/>
      <c r="F97" s="13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4"/>
      <c r="AE97" s="174"/>
      <c r="AF97" s="174"/>
      <c r="AG97" s="174"/>
      <c r="AH97" s="11"/>
    </row>
    <row r="98" spans="2:34" ht="34.9" customHeight="1">
      <c r="B98" s="4"/>
      <c r="C98" s="12"/>
      <c r="D98" s="12"/>
      <c r="E98" s="12"/>
      <c r="F98" s="12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4"/>
      <c r="AE98" s="155"/>
      <c r="AF98" s="155"/>
      <c r="AG98" s="155"/>
      <c r="AH98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G41:G43 G22 G68:G71 G17:G18 G46:G50 G53:G57 G12:G13 G31:G33 G60:G64 G7:G8 G36:G38 G74:G80 G84:G86 G89:G92 G26:G28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16" activePane="bottomRight" state="frozen"/>
      <selection pane="topRight" activeCell="L1" sqref="L1"/>
      <selection pane="bottomLeft" activeCell="A4" sqref="A4"/>
      <selection pane="bottomRight" activeCell="V23" sqref="V2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5868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5" t="s">
        <v>3866</v>
      </c>
      <c r="AG2" s="476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5920</v>
      </c>
      <c r="F10" s="123" t="s">
        <v>5916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5917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5908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5921</v>
      </c>
      <c r="E39" s="180" t="s">
        <v>5924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81" activePane="bottomRight" state="frozen"/>
      <selection activeCell="N104" sqref="N104"/>
      <selection pane="topRight" activeCell="N104" sqref="N104"/>
      <selection pane="bottomLeft" activeCell="N104" sqref="N104"/>
      <selection pane="bottomRight" activeCell="AE84" sqref="AE8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5950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5943</v>
      </c>
      <c r="F19" s="451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5931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7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9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8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7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9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8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7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9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9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8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7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8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7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8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7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79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9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78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77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78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77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78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451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7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>
      <c r="B66" s="4"/>
      <c r="C66" s="12"/>
      <c r="D66" s="12"/>
      <c r="E66" s="479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9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>
      <c r="B68" s="4"/>
      <c r="C68" s="12"/>
      <c r="D68" s="12"/>
      <c r="E68" s="478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>
      <c r="B69" s="4"/>
      <c r="C69" s="12"/>
      <c r="D69" s="35"/>
      <c r="E69" s="477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>
      <c r="B70" s="4"/>
      <c r="C70" s="12"/>
      <c r="D70" s="35"/>
      <c r="E70" s="478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>
      <c r="B71" s="4"/>
      <c r="C71" s="12"/>
      <c r="D71" s="35"/>
      <c r="E71" s="477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>
      <c r="B72" s="4"/>
      <c r="C72" s="12"/>
      <c r="D72" s="35"/>
      <c r="E72" s="478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451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>
      <c r="B76" s="4"/>
      <c r="C76" s="12"/>
      <c r="D76" s="35"/>
      <c r="E76" s="477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>
      <c r="B77" s="4"/>
      <c r="C77" s="12"/>
      <c r="D77" s="35"/>
      <c r="E77" s="478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>
      <c r="B78" s="4"/>
      <c r="C78" s="12"/>
      <c r="D78" s="35"/>
      <c r="E78" s="477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>
      <c r="B79" s="4"/>
      <c r="C79" s="12"/>
      <c r="D79" s="35"/>
      <c r="E79" s="478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451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>
      <c r="B83" s="4"/>
      <c r="C83" s="12"/>
      <c r="D83" s="35"/>
      <c r="E83" s="477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>
      <c r="B84" s="4"/>
      <c r="C84" s="12"/>
      <c r="D84" s="35"/>
      <c r="E84" s="478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6034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6033</v>
      </c>
      <c r="F88" s="123" t="s">
        <v>6036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6038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6035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6028</v>
      </c>
      <c r="AE89" s="179" t="s">
        <v>5793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212"/>
  <sheetViews>
    <sheetView view="pageBreakPreview" zoomScale="70" zoomScaleNormal="100" zoomScaleSheetLayoutView="70" workbookViewId="0">
      <pane xSplit="12" ySplit="3" topLeftCell="M43" activePane="bottomRight" state="frozen"/>
      <selection activeCell="N104" sqref="N104"/>
      <selection pane="topRight" activeCell="N104" sqref="N104"/>
      <selection pane="bottomLeft" activeCell="N104" sqref="N104"/>
      <selection pane="bottomRight" activeCell="AE80" sqref="AE8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5416</v>
      </c>
      <c r="D6" s="348" t="s">
        <v>5333</v>
      </c>
      <c r="E6" s="180" t="s">
        <v>4924</v>
      </c>
      <c r="F6" s="451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7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79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78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77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79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5719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8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5720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5416</v>
      </c>
      <c r="D16" s="348" t="s">
        <v>5333</v>
      </c>
      <c r="E16" s="180" t="s">
        <v>5938</v>
      </c>
      <c r="F16" s="451" t="s">
        <v>6063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7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9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8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7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9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5719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8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5720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4.9" customHeight="1">
      <c r="B25" s="349"/>
      <c r="C25" s="350" t="s">
        <v>3731</v>
      </c>
      <c r="D25" s="348"/>
      <c r="E25" s="180" t="s">
        <v>4924</v>
      </c>
      <c r="F25" s="123" t="s">
        <v>4981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4783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477" t="s">
        <v>5393</v>
      </c>
      <c r="F26" s="31" t="s">
        <v>3847</v>
      </c>
      <c r="G26" s="125" t="s">
        <v>1214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2"/>
      <c r="AG26" s="182" t="s">
        <v>3834</v>
      </c>
      <c r="AH26" s="33"/>
    </row>
    <row r="27" spans="2:34" ht="49.9" customHeight="1">
      <c r="B27" s="4"/>
      <c r="C27" s="12"/>
      <c r="D27" s="12"/>
      <c r="E27" s="479"/>
      <c r="F27" s="31" t="s">
        <v>3848</v>
      </c>
      <c r="G27" s="125" t="s">
        <v>1228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478"/>
      <c r="F28" s="31" t="s">
        <v>3632</v>
      </c>
      <c r="G28" s="125" t="s">
        <v>1221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Form Work (3 times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81" t="s">
        <v>4037</v>
      </c>
      <c r="AF28" s="180"/>
      <c r="AG28" s="180" t="s">
        <v>3835</v>
      </c>
      <c r="AH28" s="39"/>
    </row>
    <row r="29" spans="2:34" ht="49.9" customHeight="1">
      <c r="B29" s="4"/>
      <c r="C29" s="32"/>
      <c r="D29" s="32"/>
      <c r="E29" s="35" t="s">
        <v>5392</v>
      </c>
      <c r="F29" s="31" t="s">
        <v>3681</v>
      </c>
      <c r="G29" s="125" t="s">
        <v>2202</v>
      </c>
      <c r="H29" s="126"/>
      <c r="I29" s="126" t="str">
        <f>VLOOKUP($G29,'WM-AR'!$A$7:$AK$1630,34,FALSE)</f>
        <v>M2</v>
      </c>
      <c r="J29" s="126" t="str">
        <f>VLOOKUP($G29,'WM-AR'!$A$7:$AK$1630,4,FALSE)</f>
        <v>Concrete Work</v>
      </c>
      <c r="K29" s="126" t="str">
        <f>VLOOKUP($G29,'WM-AR'!$A$7:$AK$1630,6,FALSE)</f>
        <v>Concrete Protective Coating (U/G)</v>
      </c>
      <c r="L29" s="126" t="str">
        <f>VLOOKUP($G29,'WM-AR'!$A$7:$AK$1630,8,FALSE)</f>
        <v>Bitumen/Bituminous/Asphalt Coating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tr">
        <f>L29</f>
        <v>Bitumen/Bituminous/Asphalt Coating</v>
      </c>
      <c r="AE29" s="181" t="s">
        <v>4038</v>
      </c>
      <c r="AF29" s="180"/>
      <c r="AG29" s="180" t="s">
        <v>3835</v>
      </c>
      <c r="AH29" s="39"/>
    </row>
    <row r="30" spans="2:34" ht="49.9" customHeight="1">
      <c r="B30" s="4"/>
      <c r="C30" s="12"/>
      <c r="D30" s="12"/>
      <c r="E30" s="477" t="s">
        <v>5391</v>
      </c>
      <c r="F30" s="31" t="s">
        <v>3906</v>
      </c>
      <c r="G30" s="125" t="s">
        <v>1078</v>
      </c>
      <c r="H30" s="126"/>
      <c r="I30" s="126" t="str">
        <f>VLOOKUP($G30,'WM-AR'!$A$7:$AK$1630,34,FALSE)</f>
        <v>M3</v>
      </c>
      <c r="J30" s="126" t="str">
        <f>VLOOKUP($G30,'WM-AR'!$A$7:$AK$1630,4,FALSE)</f>
        <v>Earth Work</v>
      </c>
      <c r="K30" s="126" t="str">
        <f>VLOOKUP($G30,'WM-AR'!$A$7:$AK$1630,6,FALSE)</f>
        <v>-</v>
      </c>
      <c r="L30" s="126" t="str">
        <f>VLOOKUP($G30,'WM-AR'!$A$7:$AK$1630,8,FALSE)</f>
        <v>Excavation</v>
      </c>
      <c r="M30" s="126" t="str">
        <f>VLOOKUP($G30,'WM-AR'!$A$7:$AK$1630,10,FALSE)</f>
        <v>Soil, Mech.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 t="str">
        <f>VLOOKUP($G30,'WM-AR'!$A$7:$AK$1630,22,FALSE)</f>
        <v>2.0M &lt; D ≤ 4.0M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3844</v>
      </c>
      <c r="AE30" s="179" t="s">
        <v>5291</v>
      </c>
      <c r="AF30" s="180"/>
      <c r="AG30" s="180" t="s">
        <v>3834</v>
      </c>
      <c r="AH30" s="33" t="s">
        <v>5395</v>
      </c>
    </row>
    <row r="31" spans="2:34" ht="49.9" customHeight="1">
      <c r="B31" s="4"/>
      <c r="C31" s="12"/>
      <c r="D31" s="12"/>
      <c r="E31" s="479"/>
      <c r="F31" s="31" t="s">
        <v>3907</v>
      </c>
      <c r="G31" s="125" t="s">
        <v>1086</v>
      </c>
      <c r="H31" s="126"/>
      <c r="I31" s="126" t="str">
        <f>VLOOKUP($G31,'WM-AR'!$A$7:$AK$1630,34,FALSE)</f>
        <v>M3</v>
      </c>
      <c r="J31" s="126" t="str">
        <f>VLOOKUP($G31,'WM-AR'!$A$7:$AK$1630,4,FALSE)</f>
        <v>Earth Work</v>
      </c>
      <c r="K31" s="126" t="str">
        <f>VLOOKUP($G31,'WM-AR'!$A$7:$AK$1630,6,FALSE)</f>
        <v>-</v>
      </c>
      <c r="L31" s="126" t="str">
        <f>VLOOKUP($G31,'WM-AR'!$A$7:$AK$1630,8,FALSE)</f>
        <v>Backfill</v>
      </c>
      <c r="M31" s="126" t="str">
        <f>VLOOKUP($G31,'WM-AR'!$A$7:$AK$1630,10,FALSE)</f>
        <v>Re-use, Soil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 t="str">
        <f>VLOOKUP($G31,'WM-AR'!$A$7:$AK$1630,30,FALSE)</f>
        <v>Compaction=(  )%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3845</v>
      </c>
      <c r="AE31" s="179" t="s">
        <v>5719</v>
      </c>
      <c r="AF31" s="180"/>
      <c r="AG31" s="180" t="s">
        <v>3834</v>
      </c>
      <c r="AH31" s="33" t="s">
        <v>5395</v>
      </c>
    </row>
    <row r="32" spans="2:34" ht="49.9" customHeight="1">
      <c r="B32" s="4"/>
      <c r="C32" s="12"/>
      <c r="D32" s="12"/>
      <c r="E32" s="478"/>
      <c r="F32" s="31" t="s">
        <v>3908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5720</v>
      </c>
      <c r="AF32" s="180"/>
      <c r="AG32" s="180" t="s">
        <v>3834</v>
      </c>
      <c r="AH32" s="33" t="s">
        <v>5395</v>
      </c>
    </row>
    <row r="33" spans="2:34" ht="34.9" customHeight="1">
      <c r="B33" s="4"/>
      <c r="C33" s="7"/>
      <c r="D33" s="8"/>
      <c r="E33" s="8"/>
      <c r="F33" s="173" t="s">
        <v>3931</v>
      </c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4785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5416</v>
      </c>
      <c r="D35" s="348" t="s">
        <v>5384</v>
      </c>
      <c r="E35" s="180" t="s">
        <v>5927</v>
      </c>
      <c r="F35" s="123" t="s">
        <v>4940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3819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477" t="s">
        <v>5393</v>
      </c>
      <c r="F36" s="31" t="s">
        <v>3912</v>
      </c>
      <c r="G36" s="125" t="s">
        <v>2132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Mass Concrete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Type-5</v>
      </c>
      <c r="O36" s="126" t="str">
        <f>VLOOKUP($G36,'WM-AR'!$A$7:$AK$1630,14,FALSE)</f>
        <v>25MPa &lt; F'c (Cylinder Strength) ≤ 30MPa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Including Concrete Temperature Control (Pile Cooling &amp; Curing), Max Temperature of Concrete : 30℃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3818</v>
      </c>
      <c r="AE36" s="179" t="s">
        <v>3898</v>
      </c>
      <c r="AF36" s="182">
        <v>314.5</v>
      </c>
      <c r="AG36" s="182" t="s">
        <v>3901</v>
      </c>
      <c r="AH36" s="33"/>
    </row>
    <row r="37" spans="2:34" ht="49.9" customHeight="1">
      <c r="B37" s="4"/>
      <c r="C37" s="12"/>
      <c r="D37" s="12"/>
      <c r="E37" s="479"/>
      <c r="F37" s="31" t="s">
        <v>3848</v>
      </c>
      <c r="G37" s="125" t="s">
        <v>2157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Mass Concrete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37.74</v>
      </c>
      <c r="AG37" s="180" t="s">
        <v>3929</v>
      </c>
      <c r="AH37" s="39" t="s">
        <v>3923</v>
      </c>
    </row>
    <row r="38" spans="2:34" ht="98.45" customHeight="1">
      <c r="B38" s="4"/>
      <c r="C38" s="12"/>
      <c r="D38" s="12"/>
      <c r="E38" s="478"/>
      <c r="F38" s="31" t="s">
        <v>3915</v>
      </c>
      <c r="G38" s="125" t="s">
        <v>2178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Mass Concrete Work</v>
      </c>
      <c r="L38" s="126" t="str">
        <f>VLOOKUP($G38,'WM-AR'!$A$7:$AK$1630,8,FALSE)</f>
        <v>System Form</v>
      </c>
      <c r="M38" s="126" t="str">
        <f>VLOOKUP($G38,'WM-AR'!$A$7:$AK$1630,10,FALSE)</f>
        <v>Heavy Duty Forms, Metal Framed Playwood forms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Including Form Tie, All Accessories, Sealing of Form Tie Hole, Separator &amp; Anchor Box out, Chamfer for Exposed Edge, Opening &amp; Sleeve, Shoring, Scaffording, Safety Measures and Shop Drawing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83</v>
      </c>
      <c r="AE38" s="181" t="s">
        <v>4041</v>
      </c>
      <c r="AF38" s="180">
        <v>122</v>
      </c>
      <c r="AG38" s="180" t="s">
        <v>3904</v>
      </c>
      <c r="AH38" s="39"/>
    </row>
    <row r="39" spans="2:34" ht="49.9" customHeight="1">
      <c r="B39" s="4"/>
      <c r="C39" s="12"/>
      <c r="D39" s="12"/>
      <c r="E39" s="35" t="s">
        <v>5394</v>
      </c>
      <c r="F39" s="31" t="s">
        <v>3914</v>
      </c>
      <c r="G39" s="125" t="s">
        <v>2174</v>
      </c>
      <c r="H39" s="126"/>
      <c r="I39" s="126" t="str">
        <f>VLOOKUP($G39,'WM-AR'!$A$7:$AK$1630,34,FALSE)</f>
        <v>M3</v>
      </c>
      <c r="J39" s="126" t="str">
        <f>VLOOKUP($G39,'WM-AR'!$A$7:$AK$1630,4,FALSE)</f>
        <v>Concrete Work</v>
      </c>
      <c r="K39" s="126" t="str">
        <f>VLOOKUP($G39,'WM-AR'!$A$7:$AK$1630,6,FALSE)</f>
        <v>Mass Concrete Work</v>
      </c>
      <c r="L39" s="126" t="str">
        <f>VLOOKUP($G39,'WM-AR'!$A$7:$AK$1630,8,FALSE)</f>
        <v>Concrete Temperature Monitoring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Including Themo Coupler, Monitoring &amp; Record Acc. To Approved MS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79</v>
      </c>
      <c r="AE39" s="179" t="s">
        <v>3898</v>
      </c>
      <c r="AF39" s="180">
        <v>314.5</v>
      </c>
      <c r="AG39" s="180" t="s">
        <v>3904</v>
      </c>
      <c r="AH39" s="39"/>
    </row>
    <row r="40" spans="2:34" ht="49.9" customHeight="1">
      <c r="B40" s="4"/>
      <c r="C40" s="32"/>
      <c r="D40" s="32"/>
      <c r="E40" s="35" t="s">
        <v>5392</v>
      </c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3920</v>
      </c>
      <c r="AE40" s="181" t="s">
        <v>4042</v>
      </c>
      <c r="AF40" s="180">
        <v>247.8</v>
      </c>
      <c r="AG40" s="180" t="s">
        <v>3911</v>
      </c>
      <c r="AH40" s="39"/>
    </row>
    <row r="41" spans="2:34" ht="49.9" customHeight="1">
      <c r="B41" s="4"/>
      <c r="C41" s="12"/>
      <c r="D41" s="12"/>
      <c r="E41" s="477" t="s">
        <v>5391</v>
      </c>
      <c r="F41" s="31" t="s">
        <v>3906</v>
      </c>
      <c r="G41" s="125" t="s">
        <v>1078</v>
      </c>
      <c r="H41" s="126"/>
      <c r="I41" s="126" t="str">
        <f>VLOOKUP($G41,'WM-AR'!$A$7:$AK$1630,34,FALSE)</f>
        <v>M3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Excavation</v>
      </c>
      <c r="M41" s="126" t="str">
        <f>VLOOKUP($G41,'WM-AR'!$A$7:$AK$1630,10,FALSE)</f>
        <v>Soil, Mech.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 t="str">
        <f>VLOOKUP($G41,'WM-AR'!$A$7:$AK$1630,22,FALSE)</f>
        <v>2.0M &lt; D ≤ 4.0M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3844</v>
      </c>
      <c r="AE41" s="179" t="s">
        <v>5291</v>
      </c>
      <c r="AF41" s="180">
        <v>1560.8040000000001</v>
      </c>
      <c r="AG41" s="180" t="s">
        <v>3834</v>
      </c>
      <c r="AH41" s="33" t="s">
        <v>5395</v>
      </c>
    </row>
    <row r="42" spans="2:34" ht="49.9" customHeight="1">
      <c r="B42" s="4"/>
      <c r="C42" s="12"/>
      <c r="D42" s="12"/>
      <c r="E42" s="479"/>
      <c r="F42" s="31" t="s">
        <v>3907</v>
      </c>
      <c r="G42" s="125" t="s">
        <v>1086</v>
      </c>
      <c r="H42" s="126"/>
      <c r="I42" s="126" t="str">
        <f>VLOOKUP($G42,'WM-AR'!$A$7:$AK$1630,34,FALSE)</f>
        <v>M3</v>
      </c>
      <c r="J42" s="126" t="str">
        <f>VLOOKUP($G42,'WM-AR'!$A$7:$AK$1630,4,FALSE)</f>
        <v>Earth Work</v>
      </c>
      <c r="K42" s="126" t="str">
        <f>VLOOKUP($G42,'WM-AR'!$A$7:$AK$1630,6,FALSE)</f>
        <v>-</v>
      </c>
      <c r="L42" s="126" t="str">
        <f>VLOOKUP($G42,'WM-AR'!$A$7:$AK$1630,8,FALSE)</f>
        <v>Backfill</v>
      </c>
      <c r="M42" s="126" t="str">
        <f>VLOOKUP($G42,'WM-AR'!$A$7:$AK$1630,10,FALSE)</f>
        <v>Re-use, Soil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 t="str">
        <f>VLOOKUP($G42,'WM-AR'!$A$7:$AK$1630,30,FALSE)</f>
        <v>Compaction=(  )%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3845</v>
      </c>
      <c r="AE42" s="179" t="s">
        <v>5719</v>
      </c>
      <c r="AF42" s="180">
        <v>825.52200000000005</v>
      </c>
      <c r="AG42" s="180" t="s">
        <v>3834</v>
      </c>
      <c r="AH42" s="33" t="s">
        <v>5395</v>
      </c>
    </row>
    <row r="43" spans="2:34" ht="49.9" customHeight="1">
      <c r="B43" s="4"/>
      <c r="C43" s="12"/>
      <c r="D43" s="12"/>
      <c r="E43" s="478"/>
      <c r="F43" s="31" t="s">
        <v>3908</v>
      </c>
      <c r="G43" s="125" t="s">
        <v>1090</v>
      </c>
      <c r="H43" s="126"/>
      <c r="I43" s="126" t="str">
        <f>VLOOKUP($G43,'WM-AR'!$A$7:$AK$1630,34,FALSE)</f>
        <v>M3</v>
      </c>
      <c r="J43" s="126" t="str">
        <f>VLOOKUP($G43,'WM-AR'!$A$7:$AK$1630,4,FALSE)</f>
        <v>Earth Work</v>
      </c>
      <c r="K43" s="126" t="str">
        <f>VLOOKUP($G43,'WM-AR'!$A$7:$AK$1630,6,FALSE)</f>
        <v>-</v>
      </c>
      <c r="L43" s="126" t="str">
        <f>VLOOKUP($G43,'WM-AR'!$A$7:$AK$1630,8,FALSE)</f>
        <v>Disposal</v>
      </c>
      <c r="M43" s="126" t="str">
        <f>VLOOKUP($G43,'WM-AR'!$A$7:$AK$1630,10,FALSE)</f>
        <v>Soil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 t="str">
        <f>VLOOKUP($G43,'WM-AR'!$A$7:$AK$1630,28,FALSE)</f>
        <v>Disposal Distance=Appx. (  )km from Site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3846</v>
      </c>
      <c r="AE43" s="179" t="s">
        <v>5720</v>
      </c>
      <c r="AF43" s="180">
        <v>735.28200000000004</v>
      </c>
      <c r="AG43" s="180" t="s">
        <v>3834</v>
      </c>
      <c r="AH43" s="33" t="s">
        <v>5395</v>
      </c>
    </row>
    <row r="44" spans="2:34" ht="34.9" customHeight="1">
      <c r="B44" s="4"/>
      <c r="C44" s="7"/>
      <c r="D44" s="8"/>
      <c r="E44" s="8"/>
      <c r="F44" s="173" t="s">
        <v>3931</v>
      </c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3" customHeight="1">
      <c r="B45" s="185"/>
      <c r="C45" s="186"/>
      <c r="D45" s="186"/>
      <c r="E45" s="186"/>
      <c r="F45" s="191" t="s">
        <v>4786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5416</v>
      </c>
      <c r="D46" s="348"/>
      <c r="E46" s="180" t="s">
        <v>4925</v>
      </c>
      <c r="F46" s="123" t="s">
        <v>5644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3900</v>
      </c>
      <c r="AE46" s="171"/>
      <c r="AF46" s="154"/>
      <c r="AG46" s="172"/>
      <c r="AH46" s="11"/>
    </row>
    <row r="47" spans="2:34" ht="49.9" customHeight="1">
      <c r="B47" s="5"/>
      <c r="C47" s="85"/>
      <c r="D47" s="85"/>
      <c r="E47" s="85"/>
      <c r="F47" s="31" t="s">
        <v>5800</v>
      </c>
      <c r="G47" s="125" t="s">
        <v>2077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Lean Concrete (including Form work)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10MPa &lt; F'c (Cylinder Strength) ≤ 20MPa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3887</v>
      </c>
      <c r="AE47" s="179" t="s">
        <v>3897</v>
      </c>
      <c r="AF47" s="180">
        <v>199.68899999999999</v>
      </c>
      <c r="AG47" s="180" t="s">
        <v>3901</v>
      </c>
      <c r="AH47" s="33"/>
    </row>
    <row r="48" spans="2:34" ht="49.9" customHeight="1">
      <c r="B48" s="4"/>
      <c r="C48" s="12"/>
      <c r="D48" s="12"/>
      <c r="E48" s="12"/>
      <c r="F48" s="31" t="s">
        <v>3905</v>
      </c>
      <c r="G48" s="125" t="s">
        <v>1096</v>
      </c>
      <c r="H48" s="126"/>
      <c r="I48" s="126" t="str">
        <f>VLOOKUP($G48,'WM-AR'!$A$7:$AK$1630,34,FALSE)</f>
        <v>M2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Base Course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 t="str">
        <f>VLOOKUP($G48,'WM-AR'!$A$7:$AK$1630,24,FALSE)</f>
        <v>THK≤150mm</v>
      </c>
      <c r="U48" s="126">
        <f>VLOOKUP($G48,'WM-AR'!$A$7:$AK$1630,25,FALSE)</f>
        <v>0</v>
      </c>
      <c r="V48" s="126" t="str">
        <f>VLOOKUP($G48,'WM-AR'!$A$7:$AK$1630,26,FALSE)</f>
        <v>THK=(  )mm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CBR=(  )%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3888</v>
      </c>
      <c r="AE48" s="179" t="s">
        <v>4039</v>
      </c>
      <c r="AF48" s="180">
        <v>299.52300000000002</v>
      </c>
      <c r="AG48" s="180" t="s">
        <v>3902</v>
      </c>
      <c r="AH48" s="33" t="s">
        <v>4093</v>
      </c>
    </row>
    <row r="49" spans="2:34" ht="49.9" customHeight="1">
      <c r="B49" s="4"/>
      <c r="C49" s="12"/>
      <c r="D49" s="12"/>
      <c r="E49" s="12"/>
      <c r="F49" s="31" t="s">
        <v>3917</v>
      </c>
      <c r="G49" s="125" t="s">
        <v>1101</v>
      </c>
      <c r="H49" s="126"/>
      <c r="I49" s="126" t="str">
        <f>VLOOKUP($G49,'WM-AR'!$A$7:$AK$1630,34,FALSE)</f>
        <v>M2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Subbase Course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Including Compaction of Sub-Grade</v>
      </c>
      <c r="S49" s="126">
        <f>VLOOKUP($G49,'WM-AR'!$A$7:$AK$1630,22,FALSE)</f>
        <v>0</v>
      </c>
      <c r="T49" s="126" t="str">
        <f>VLOOKUP($G49,'WM-AR'!$A$7:$AK$1630,24,FALSE)</f>
        <v>THK≤150mm</v>
      </c>
      <c r="U49" s="126">
        <f>VLOOKUP($G49,'WM-AR'!$A$7:$AK$1630,25,FALSE)</f>
        <v>0</v>
      </c>
      <c r="V49" s="126" t="str">
        <f>VLOOKUP($G49,'WM-AR'!$A$7:$AK$1630,26,FALSE)</f>
        <v>THK=(  )mm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CBR=(  )% for Subgrade, (  )% for Subbase</v>
      </c>
      <c r="Z49" s="126" t="str">
        <f>VLOOKUP($G49,'WM-AR'!$A$7:$AK$1630,30,FALSE)</f>
        <v>Compaction=(  )% for Subgrade, (  )% for Subbase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3889</v>
      </c>
      <c r="AE49" s="179" t="s">
        <v>4040</v>
      </c>
      <c r="AF49" s="180">
        <v>299.52300000000002</v>
      </c>
      <c r="AG49" s="180" t="s">
        <v>3903</v>
      </c>
      <c r="AH49" s="33" t="s">
        <v>4085</v>
      </c>
    </row>
    <row r="50" spans="2:34" ht="49.9" customHeight="1">
      <c r="B50" s="4"/>
      <c r="C50" s="32"/>
      <c r="D50" s="32"/>
      <c r="E50" s="32"/>
      <c r="F50" s="31" t="s">
        <v>3918</v>
      </c>
      <c r="G50" s="125" t="s">
        <v>1116</v>
      </c>
      <c r="H50" s="126"/>
      <c r="I50" s="126" t="str">
        <f>VLOOKUP($G50,'WM-AR'!$A$7:$AK$1630,34,FALSE)</f>
        <v>M2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PE Sheet (Vapor Barrier)</v>
      </c>
      <c r="M50" s="126">
        <f>VLOOKUP($G50,'WM-AR'!$A$7:$AK$1630,10,FALSE)</f>
        <v>0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THK=(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3913</v>
      </c>
      <c r="AE50" s="181" t="s">
        <v>3940</v>
      </c>
      <c r="AF50" s="180">
        <v>1996.848</v>
      </c>
      <c r="AG50" s="180" t="s">
        <v>3910</v>
      </c>
      <c r="AH50" s="39"/>
    </row>
    <row r="51" spans="2:34" ht="34.9" customHeight="1">
      <c r="B51" s="4"/>
      <c r="C51" s="7"/>
      <c r="D51" s="8"/>
      <c r="E51" s="8"/>
      <c r="F51" s="173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>
      <c r="B52" s="185"/>
      <c r="C52" s="186"/>
      <c r="D52" s="186"/>
      <c r="E52" s="186"/>
      <c r="F52" s="191" t="s">
        <v>4787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>
      <c r="B53" s="349"/>
      <c r="C53" s="350" t="s">
        <v>3731</v>
      </c>
      <c r="D53" s="348" t="s">
        <v>5333</v>
      </c>
      <c r="E53" s="180" t="s">
        <v>5302</v>
      </c>
      <c r="F53" s="451" t="s">
        <v>6062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3811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477" t="s">
        <v>5393</v>
      </c>
      <c r="F54" s="31" t="s">
        <v>3847</v>
      </c>
      <c r="G54" s="125" t="s">
        <v>1216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Type-5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3897</v>
      </c>
      <c r="AF54" s="182">
        <v>150.149</v>
      </c>
      <c r="AG54" s="182" t="s">
        <v>3834</v>
      </c>
      <c r="AH54" s="33"/>
    </row>
    <row r="55" spans="2:34" ht="49.9" customHeight="1">
      <c r="B55" s="4"/>
      <c r="C55" s="32"/>
      <c r="D55" s="32"/>
      <c r="E55" s="479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3930</v>
      </c>
      <c r="AF55" s="180">
        <v>18.018000000000001</v>
      </c>
      <c r="AG55" s="180" t="s">
        <v>3840</v>
      </c>
      <c r="AH55" s="39" t="s">
        <v>3923</v>
      </c>
    </row>
    <row r="56" spans="2:34" ht="49.9" customHeight="1">
      <c r="B56" s="4"/>
      <c r="C56" s="12"/>
      <c r="D56" s="12"/>
      <c r="E56" s="477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>
        <v>142.80699999999999</v>
      </c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9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5719</v>
      </c>
      <c r="AF57" s="180">
        <v>136.79900000000001</v>
      </c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8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5720</v>
      </c>
      <c r="AF58" s="180">
        <v>6.0069999999999997</v>
      </c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5312</v>
      </c>
      <c r="E60" s="180" t="s">
        <v>5302</v>
      </c>
      <c r="F60" s="123" t="s">
        <v>4788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7" t="s">
        <v>5393</v>
      </c>
      <c r="F61" s="31" t="s">
        <v>3916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3898</v>
      </c>
      <c r="AF61" s="182">
        <v>150.149</v>
      </c>
      <c r="AG61" s="182" t="s">
        <v>3904</v>
      </c>
      <c r="AH61" s="33"/>
    </row>
    <row r="62" spans="2:34" ht="49.9" customHeight="1">
      <c r="B62" s="4"/>
      <c r="C62" s="32"/>
      <c r="D62" s="32"/>
      <c r="E62" s="479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>
        <v>18.018000000000001</v>
      </c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8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>
        <v>55.862000000000002</v>
      </c>
      <c r="AG63" s="180" t="s">
        <v>3911</v>
      </c>
      <c r="AH63" s="39"/>
    </row>
    <row r="64" spans="2:34" ht="49.9" customHeight="1">
      <c r="B64" s="4"/>
      <c r="C64" s="12"/>
      <c r="D64" s="12"/>
      <c r="E64" s="477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>
        <v>142.80699999999999</v>
      </c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9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5719</v>
      </c>
      <c r="AF65" s="180">
        <v>136.79900000000001</v>
      </c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8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5720</v>
      </c>
      <c r="AF66" s="180">
        <v>6.0069999999999997</v>
      </c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5416</v>
      </c>
      <c r="D68" s="348" t="s">
        <v>5377</v>
      </c>
      <c r="E68" s="180" t="s">
        <v>5385</v>
      </c>
      <c r="F68" s="451" t="s">
        <v>4979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3811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477" t="s">
        <v>5393</v>
      </c>
      <c r="F69" s="31" t="s">
        <v>3847</v>
      </c>
      <c r="G69" s="125" t="s">
        <v>1216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Substructure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Type-5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3897</v>
      </c>
      <c r="AF69" s="182"/>
      <c r="AG69" s="182" t="s">
        <v>3902</v>
      </c>
      <c r="AH69" s="33"/>
    </row>
    <row r="70" spans="2:34" ht="49.9" customHeight="1">
      <c r="B70" s="4"/>
      <c r="C70" s="32"/>
      <c r="D70" s="32"/>
      <c r="E70" s="479"/>
      <c r="F70" s="31" t="s">
        <v>3848</v>
      </c>
      <c r="G70" s="125" t="s">
        <v>1228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/>
      <c r="AG70" s="180" t="s">
        <v>3928</v>
      </c>
      <c r="AH70" s="39" t="s">
        <v>3923</v>
      </c>
    </row>
    <row r="71" spans="2:34" ht="49.9" customHeight="1">
      <c r="B71" s="4"/>
      <c r="C71" s="32"/>
      <c r="D71" s="32"/>
      <c r="E71" s="478"/>
      <c r="F71" s="31" t="s">
        <v>3632</v>
      </c>
      <c r="G71" s="125" t="s">
        <v>1221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Form Work (3 times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42</v>
      </c>
      <c r="AE71" s="181" t="s">
        <v>4037</v>
      </c>
      <c r="AF71" s="180"/>
      <c r="AG71" s="180" t="s">
        <v>3911</v>
      </c>
      <c r="AH71" s="39"/>
    </row>
    <row r="72" spans="2:34" ht="49.9" customHeight="1">
      <c r="B72" s="4"/>
      <c r="C72" s="12"/>
      <c r="D72" s="12"/>
      <c r="E72" s="477" t="s">
        <v>5391</v>
      </c>
      <c r="F72" s="31" t="s">
        <v>3906</v>
      </c>
      <c r="G72" s="125" t="s">
        <v>1078</v>
      </c>
      <c r="H72" s="126"/>
      <c r="I72" s="126" t="str">
        <f>VLOOKUP($G72,'WM-AR'!$A$7:$AK$1630,34,FALSE)</f>
        <v>M3</v>
      </c>
      <c r="J72" s="126" t="str">
        <f>VLOOKUP($G72,'WM-AR'!$A$7:$AK$1630,4,FALSE)</f>
        <v>Earth Work</v>
      </c>
      <c r="K72" s="126" t="str">
        <f>VLOOKUP($G72,'WM-AR'!$A$7:$AK$1630,6,FALSE)</f>
        <v>-</v>
      </c>
      <c r="L72" s="126" t="str">
        <f>VLOOKUP($G72,'WM-AR'!$A$7:$AK$1630,8,FALSE)</f>
        <v>Excavation</v>
      </c>
      <c r="M72" s="126" t="str">
        <f>VLOOKUP($G72,'WM-AR'!$A$7:$AK$1630,10,FALSE)</f>
        <v>Soil, Mech.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 t="str">
        <f>VLOOKUP($G72,'WM-AR'!$A$7:$AK$1630,22,FALSE)</f>
        <v>2.0M &lt; D ≤ 4.0M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3844</v>
      </c>
      <c r="AE72" s="179" t="s">
        <v>5291</v>
      </c>
      <c r="AF72" s="180"/>
      <c r="AG72" s="180" t="s">
        <v>3834</v>
      </c>
      <c r="AH72" s="33" t="s">
        <v>5395</v>
      </c>
    </row>
    <row r="73" spans="2:34" ht="49.9" customHeight="1">
      <c r="B73" s="4"/>
      <c r="C73" s="12"/>
      <c r="D73" s="12"/>
      <c r="E73" s="479"/>
      <c r="F73" s="31" t="s">
        <v>3907</v>
      </c>
      <c r="G73" s="125" t="s">
        <v>1086</v>
      </c>
      <c r="H73" s="126"/>
      <c r="I73" s="126" t="str">
        <f>VLOOKUP($G73,'WM-AR'!$A$7:$AK$1630,34,FALSE)</f>
        <v>M3</v>
      </c>
      <c r="J73" s="126" t="str">
        <f>VLOOKUP($G73,'WM-AR'!$A$7:$AK$1630,4,FALSE)</f>
        <v>Earth Work</v>
      </c>
      <c r="K73" s="126" t="str">
        <f>VLOOKUP($G73,'WM-AR'!$A$7:$AK$1630,6,FALSE)</f>
        <v>-</v>
      </c>
      <c r="L73" s="126" t="str">
        <f>VLOOKUP($G73,'WM-AR'!$A$7:$AK$1630,8,FALSE)</f>
        <v>Backfill</v>
      </c>
      <c r="M73" s="126" t="str">
        <f>VLOOKUP($G73,'WM-AR'!$A$7:$AK$1630,10,FALSE)</f>
        <v>Re-use, Soil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 t="str">
        <f>VLOOKUP($G73,'WM-AR'!$A$7:$AK$1630,30,FALSE)</f>
        <v>Compaction=(  )%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3845</v>
      </c>
      <c r="AE73" s="179" t="s">
        <v>5719</v>
      </c>
      <c r="AF73" s="180"/>
      <c r="AG73" s="180" t="s">
        <v>3834</v>
      </c>
      <c r="AH73" s="33" t="s">
        <v>5395</v>
      </c>
    </row>
    <row r="74" spans="2:34" ht="49.9" customHeight="1">
      <c r="B74" s="4"/>
      <c r="C74" s="12"/>
      <c r="D74" s="12"/>
      <c r="E74" s="478"/>
      <c r="F74" s="31" t="s">
        <v>3908</v>
      </c>
      <c r="G74" s="125" t="s">
        <v>1090</v>
      </c>
      <c r="H74" s="126"/>
      <c r="I74" s="126" t="str">
        <f>VLOOKUP($G74,'WM-AR'!$A$7:$AK$1630,34,FALSE)</f>
        <v>M3</v>
      </c>
      <c r="J74" s="126" t="str">
        <f>VLOOKUP($G74,'WM-AR'!$A$7:$AK$1630,4,FALSE)</f>
        <v>Earth Work</v>
      </c>
      <c r="K74" s="126" t="str">
        <f>VLOOKUP($G74,'WM-AR'!$A$7:$AK$1630,6,FALSE)</f>
        <v>-</v>
      </c>
      <c r="L74" s="126" t="str">
        <f>VLOOKUP($G74,'WM-AR'!$A$7:$AK$1630,8,FALSE)</f>
        <v>Disposal</v>
      </c>
      <c r="M74" s="126" t="str">
        <f>VLOOKUP($G74,'WM-AR'!$A$7:$AK$1630,10,FALSE)</f>
        <v>Soil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 t="str">
        <f>VLOOKUP($G74,'WM-AR'!$A$7:$AK$1630,28,FALSE)</f>
        <v>Disposal Distance=Appx. (  )km from Site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3846</v>
      </c>
      <c r="AE74" s="179" t="s">
        <v>5720</v>
      </c>
      <c r="AF74" s="180"/>
      <c r="AG74" s="180" t="s">
        <v>3834</v>
      </c>
      <c r="AH74" s="33" t="s">
        <v>5395</v>
      </c>
    </row>
    <row r="75" spans="2:34" ht="34.9" customHeight="1">
      <c r="B75" s="4"/>
      <c r="C75" s="7"/>
      <c r="D75" s="8"/>
      <c r="E75" s="8"/>
      <c r="F75" s="173" t="s">
        <v>3931</v>
      </c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9"/>
      <c r="C76" s="350" t="s">
        <v>5416</v>
      </c>
      <c r="D76" s="348" t="s">
        <v>5377</v>
      </c>
      <c r="E76" s="180" t="s">
        <v>5939</v>
      </c>
      <c r="F76" s="451" t="s">
        <v>4980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3811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477" t="s">
        <v>5393</v>
      </c>
      <c r="F77" s="31" t="s">
        <v>3847</v>
      </c>
      <c r="G77" s="125" t="s">
        <v>1216</v>
      </c>
      <c r="H77" s="126"/>
      <c r="I77" s="126" t="str">
        <f>VLOOKUP($G77,'WM-AR'!$A$7:$AK$1630,34,FALSE)</f>
        <v>M3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Structural Concrete</v>
      </c>
      <c r="M77" s="126">
        <f>VLOOKUP($G77,'WM-AR'!$A$7:$AK$1630,10,FALSE)</f>
        <v>0</v>
      </c>
      <c r="N77" s="126" t="str">
        <f>VLOOKUP($G77,'WM-AR'!$A$7:$AK$1630,12,FALSE)</f>
        <v>Cement Type-5</v>
      </c>
      <c r="O77" s="126" t="str">
        <f>VLOOKUP($G77,'WM-AR'!$A$7:$AK$1630,14,FALSE)</f>
        <v>20MPa &lt; F'c (Cylinder Strength) ≤ 25MPa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3723</v>
      </c>
      <c r="AE77" s="179" t="s">
        <v>3897</v>
      </c>
      <c r="AF77" s="182"/>
      <c r="AG77" s="182" t="s">
        <v>3902</v>
      </c>
      <c r="AH77" s="33"/>
    </row>
    <row r="78" spans="2:34" ht="49.9" customHeight="1">
      <c r="B78" s="4"/>
      <c r="C78" s="32"/>
      <c r="D78" s="32"/>
      <c r="E78" s="479"/>
      <c r="F78" s="31" t="s">
        <v>3848</v>
      </c>
      <c r="G78" s="125" t="s">
        <v>1228</v>
      </c>
      <c r="H78" s="126"/>
      <c r="I78" s="126" t="str">
        <f>VLOOKUP($G78,'WM-AR'!$A$7:$AK$1630,34,FALSE)</f>
        <v>TON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Rebar Work</v>
      </c>
      <c r="M78" s="126" t="str">
        <f>VLOOKUP($G78,'WM-AR'!$A$7:$AK$1630,10,FALSE)</f>
        <v>Deformed Bar (Non-Coat.)</v>
      </c>
      <c r="N78" s="126">
        <f>VLOOKUP($G78,'WM-AR'!$A$7:$AK$1630,12,FALSE)</f>
        <v>0</v>
      </c>
      <c r="O78" s="126" t="str">
        <f>VLOOKUP($G78,'WM-AR'!$A$7:$AK$1630,14,FALSE)</f>
        <v>400MPa&lt;Fy≤470MPa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3724</v>
      </c>
      <c r="AE78" s="181" t="s">
        <v>3930</v>
      </c>
      <c r="AF78" s="180"/>
      <c r="AG78" s="180" t="s">
        <v>3928</v>
      </c>
      <c r="AH78" s="39" t="s">
        <v>3923</v>
      </c>
    </row>
    <row r="79" spans="2:34" ht="49.9" customHeight="1">
      <c r="B79" s="4"/>
      <c r="C79" s="32"/>
      <c r="D79" s="32"/>
      <c r="E79" s="478"/>
      <c r="F79" s="31" t="s">
        <v>3632</v>
      </c>
      <c r="G79" s="125" t="s">
        <v>1221</v>
      </c>
      <c r="H79" s="126"/>
      <c r="I79" s="126" t="str">
        <f>VLOOKUP($G79,'WM-AR'!$A$7:$AK$1630,34,FALSE)</f>
        <v>M2</v>
      </c>
      <c r="J79" s="126" t="str">
        <f>VLOOKUP($G79,'WM-AR'!$A$7:$AK$1630,4,FALSE)</f>
        <v>Concrete Work</v>
      </c>
      <c r="K79" s="126" t="str">
        <f>VLOOKUP($G79,'WM-AR'!$A$7:$AK$1630,6,FALSE)</f>
        <v>Substructure Work</v>
      </c>
      <c r="L79" s="126" t="str">
        <f>VLOOKUP($G79,'WM-AR'!$A$7:$AK$1630,8,FALSE)</f>
        <v>Form Work (3 times in use)</v>
      </c>
      <c r="M79" s="126" t="str">
        <f>VLOOKUP($G79,'WM-AR'!$A$7:$AK$1630,10,FALSE)</f>
        <v>Flat Form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 t="str">
        <f>VLOOKUP($G79,'WM-AR'!$A$7:$AK$1630,20,FALSE)</f>
        <v>Dressed Lumber, Plywood or Steel Form(Wood Planks are not Allowed) incl. Chamfer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42</v>
      </c>
      <c r="AE79" s="181" t="s">
        <v>4037</v>
      </c>
      <c r="AF79" s="180"/>
      <c r="AG79" s="180" t="s">
        <v>3911</v>
      </c>
      <c r="AH79" s="39"/>
    </row>
    <row r="80" spans="2:34" ht="49.9" customHeight="1">
      <c r="B80" s="4"/>
      <c r="C80" s="12"/>
      <c r="D80" s="12"/>
      <c r="E80" s="477" t="s">
        <v>5391</v>
      </c>
      <c r="F80" s="31" t="s">
        <v>3906</v>
      </c>
      <c r="G80" s="125" t="s">
        <v>1078</v>
      </c>
      <c r="H80" s="126"/>
      <c r="I80" s="126" t="str">
        <f>VLOOKUP($G80,'WM-AR'!$A$7:$AK$1630,34,FALSE)</f>
        <v>M3</v>
      </c>
      <c r="J80" s="126" t="str">
        <f>VLOOKUP($G80,'WM-AR'!$A$7:$AK$1630,4,FALSE)</f>
        <v>Earth Work</v>
      </c>
      <c r="K80" s="126" t="str">
        <f>VLOOKUP($G80,'WM-AR'!$A$7:$AK$1630,6,FALSE)</f>
        <v>-</v>
      </c>
      <c r="L80" s="126" t="str">
        <f>VLOOKUP($G80,'WM-AR'!$A$7:$AK$1630,8,FALSE)</f>
        <v>Excavation</v>
      </c>
      <c r="M80" s="126" t="str">
        <f>VLOOKUP($G80,'WM-AR'!$A$7:$AK$1630,10,FALSE)</f>
        <v>Soil, Mech.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 t="str">
        <f>VLOOKUP($G80,'WM-AR'!$A$7:$AK$1630,22,FALSE)</f>
        <v>2.0M &lt; D ≤ 4.0M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3844</v>
      </c>
      <c r="AE80" s="179" t="s">
        <v>5291</v>
      </c>
      <c r="AF80" s="180"/>
      <c r="AG80" s="180" t="s">
        <v>3834</v>
      </c>
      <c r="AH80" s="33" t="s">
        <v>5395</v>
      </c>
    </row>
    <row r="81" spans="2:34" ht="49.9" customHeight="1">
      <c r="B81" s="4"/>
      <c r="C81" s="12"/>
      <c r="D81" s="12"/>
      <c r="E81" s="479"/>
      <c r="F81" s="31" t="s">
        <v>3907</v>
      </c>
      <c r="G81" s="125" t="s">
        <v>1086</v>
      </c>
      <c r="H81" s="126"/>
      <c r="I81" s="126" t="str">
        <f>VLOOKUP($G81,'WM-AR'!$A$7:$AK$1630,34,FALSE)</f>
        <v>M3</v>
      </c>
      <c r="J81" s="126" t="str">
        <f>VLOOKUP($G81,'WM-AR'!$A$7:$AK$1630,4,FALSE)</f>
        <v>Earth Work</v>
      </c>
      <c r="K81" s="126" t="str">
        <f>VLOOKUP($G81,'WM-AR'!$A$7:$AK$1630,6,FALSE)</f>
        <v>-</v>
      </c>
      <c r="L81" s="126" t="str">
        <f>VLOOKUP($G81,'WM-AR'!$A$7:$AK$1630,8,FALSE)</f>
        <v>Backfill</v>
      </c>
      <c r="M81" s="126" t="str">
        <f>VLOOKUP($G81,'WM-AR'!$A$7:$AK$1630,10,FALSE)</f>
        <v>Re-use, Soil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 t="str">
        <f>VLOOKUP($G81,'WM-AR'!$A$7:$AK$1630,30,FALSE)</f>
        <v>Compaction=(  )%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3845</v>
      </c>
      <c r="AE81" s="179" t="s">
        <v>5719</v>
      </c>
      <c r="AF81" s="180"/>
      <c r="AG81" s="180" t="s">
        <v>3834</v>
      </c>
      <c r="AH81" s="33" t="s">
        <v>5395</v>
      </c>
    </row>
    <row r="82" spans="2:34" ht="49.9" customHeight="1">
      <c r="B82" s="4"/>
      <c r="C82" s="12"/>
      <c r="D82" s="12"/>
      <c r="E82" s="478"/>
      <c r="F82" s="31" t="s">
        <v>3908</v>
      </c>
      <c r="G82" s="125" t="s">
        <v>1090</v>
      </c>
      <c r="H82" s="126"/>
      <c r="I82" s="126" t="str">
        <f>VLOOKUP($G82,'WM-AR'!$A$7:$AK$1630,34,FALSE)</f>
        <v>M3</v>
      </c>
      <c r="J82" s="126" t="str">
        <f>VLOOKUP($G82,'WM-AR'!$A$7:$AK$1630,4,FALSE)</f>
        <v>Earth Work</v>
      </c>
      <c r="K82" s="126" t="str">
        <f>VLOOKUP($G82,'WM-AR'!$A$7:$AK$1630,6,FALSE)</f>
        <v>-</v>
      </c>
      <c r="L82" s="126" t="str">
        <f>VLOOKUP($G82,'WM-AR'!$A$7:$AK$1630,8,FALSE)</f>
        <v>Disposal</v>
      </c>
      <c r="M82" s="126" t="str">
        <f>VLOOKUP($G82,'WM-AR'!$A$7:$AK$1630,10,FALSE)</f>
        <v>Soil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 t="str">
        <f>VLOOKUP($G82,'WM-AR'!$A$7:$AK$1630,28,FALSE)</f>
        <v>Disposal Distance=Appx. (  )km from Site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3846</v>
      </c>
      <c r="AE82" s="179" t="s">
        <v>5720</v>
      </c>
      <c r="AF82" s="180"/>
      <c r="AG82" s="180" t="s">
        <v>3834</v>
      </c>
      <c r="AH82" s="33" t="s">
        <v>5395</v>
      </c>
    </row>
    <row r="83" spans="2:34" ht="34.9" customHeight="1">
      <c r="B83" s="4"/>
      <c r="C83" s="7"/>
      <c r="D83" s="8"/>
      <c r="E83" s="8"/>
      <c r="F83" s="173" t="s">
        <v>3931</v>
      </c>
      <c r="G83" s="9"/>
      <c r="H83" s="14"/>
      <c r="I83" s="14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  <c r="AA83" s="14"/>
      <c r="AB83" s="14"/>
      <c r="AC83" s="14"/>
      <c r="AD83" s="5"/>
      <c r="AE83" s="156"/>
      <c r="AF83" s="156"/>
      <c r="AG83" s="156"/>
      <c r="AH83" s="10"/>
    </row>
    <row r="84" spans="2:34" ht="33" customHeight="1">
      <c r="B84" s="185"/>
      <c r="C84" s="186"/>
      <c r="D84" s="186"/>
      <c r="E84" s="186"/>
      <c r="F84" s="191" t="s">
        <v>4941</v>
      </c>
      <c r="G84" s="187"/>
      <c r="H84" s="187"/>
      <c r="I84" s="188"/>
      <c r="J84" s="188"/>
      <c r="K84" s="188"/>
      <c r="L84" s="188"/>
      <c r="M84" s="188"/>
      <c r="N84" s="188"/>
      <c r="O84" s="188"/>
      <c r="P84" s="188"/>
      <c r="Q84" s="188"/>
      <c r="R84" s="188"/>
      <c r="S84" s="188"/>
      <c r="T84" s="188"/>
      <c r="U84" s="188"/>
      <c r="V84" s="188"/>
      <c r="W84" s="188"/>
      <c r="X84" s="188"/>
      <c r="Y84" s="188"/>
      <c r="Z84" s="188"/>
      <c r="AA84" s="188"/>
      <c r="AB84" s="188"/>
      <c r="AC84" s="188"/>
      <c r="AD84" s="189"/>
      <c r="AE84" s="189"/>
      <c r="AF84" s="189"/>
      <c r="AG84" s="189"/>
      <c r="AH84" s="190"/>
    </row>
    <row r="85" spans="2:34" ht="34.9" customHeight="1">
      <c r="B85" s="349"/>
      <c r="C85" s="350" t="s">
        <v>5416</v>
      </c>
      <c r="D85" s="348" t="s">
        <v>5367</v>
      </c>
      <c r="E85" s="180" t="s">
        <v>5386</v>
      </c>
      <c r="F85" s="123" t="s">
        <v>4942</v>
      </c>
      <c r="G85" s="45"/>
      <c r="H85" s="45"/>
      <c r="I85" s="45"/>
      <c r="J85" s="45"/>
      <c r="K85" s="45"/>
      <c r="L85" s="46"/>
      <c r="M85" s="58"/>
      <c r="N85" s="59"/>
      <c r="O85" s="59"/>
      <c r="P85" s="59"/>
      <c r="Q85" s="59"/>
      <c r="R85" s="59"/>
      <c r="S85" s="59"/>
      <c r="T85" s="60"/>
      <c r="U85" s="14"/>
      <c r="V85" s="14"/>
      <c r="W85" s="14"/>
      <c r="X85" s="14"/>
      <c r="Y85" s="14"/>
      <c r="Z85" s="14"/>
      <c r="AA85" s="14"/>
      <c r="AB85" s="14"/>
      <c r="AC85" s="14"/>
      <c r="AD85" s="124" t="s">
        <v>4943</v>
      </c>
      <c r="AE85" s="154"/>
      <c r="AF85" s="154"/>
      <c r="AG85" s="154"/>
      <c r="AH85" s="11"/>
    </row>
    <row r="86" spans="2:34" ht="49.9" customHeight="1">
      <c r="B86" s="5"/>
      <c r="C86" s="85"/>
      <c r="D86" s="85"/>
      <c r="E86" s="477" t="s">
        <v>5393</v>
      </c>
      <c r="F86" s="31" t="s">
        <v>3916</v>
      </c>
      <c r="G86" s="125" t="s">
        <v>1216</v>
      </c>
      <c r="H86" s="126"/>
      <c r="I86" s="126" t="str">
        <f>VLOOKUP($G86,'WM-AR'!$A$7:$AK$1630,34,FALSE)</f>
        <v>M3</v>
      </c>
      <c r="J86" s="126" t="str">
        <f>VLOOKUP($G86,'WM-AR'!$A$7:$AK$1630,4,FALSE)</f>
        <v>Concrete Work</v>
      </c>
      <c r="K86" s="126" t="str">
        <f>VLOOKUP($G86,'WM-AR'!$A$7:$AK$1630,6,FALSE)</f>
        <v>Substructure Work</v>
      </c>
      <c r="L86" s="126" t="str">
        <f>VLOOKUP($G86,'WM-AR'!$A$7:$AK$1630,8,FALSE)</f>
        <v>Structural Concrete</v>
      </c>
      <c r="M86" s="126">
        <f>VLOOKUP($G86,'WM-AR'!$A$7:$AK$1630,10,FALSE)</f>
        <v>0</v>
      </c>
      <c r="N86" s="126" t="str">
        <f>VLOOKUP($G86,'WM-AR'!$A$7:$AK$1630,12,FALSE)</f>
        <v>Cement Type-5</v>
      </c>
      <c r="O86" s="126" t="str">
        <f>VLOOKUP($G86,'WM-AR'!$A$7:$AK$1630,14,FALSE)</f>
        <v>20MPa &lt; F'c (Cylinder Strength) ≤ 25MPa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>
        <f>VLOOKUP($G86,'WM-AR'!$A$7:$AK$1630,29,FALSE)</f>
        <v>0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3723</v>
      </c>
      <c r="AE86" s="179" t="s">
        <v>3898</v>
      </c>
      <c r="AF86" s="182">
        <v>44.4</v>
      </c>
      <c r="AG86" s="182" t="s">
        <v>3904</v>
      </c>
      <c r="AH86" s="33"/>
    </row>
    <row r="87" spans="2:34" ht="49.9" customHeight="1">
      <c r="B87" s="4"/>
      <c r="C87" s="32"/>
      <c r="D87" s="32"/>
      <c r="E87" s="479"/>
      <c r="F87" s="31" t="s">
        <v>3848</v>
      </c>
      <c r="G87" s="125" t="s">
        <v>1228</v>
      </c>
      <c r="H87" s="126"/>
      <c r="I87" s="126" t="str">
        <f>VLOOKUP($G87,'WM-AR'!$A$7:$AK$1630,34,FALSE)</f>
        <v>TON</v>
      </c>
      <c r="J87" s="126" t="str">
        <f>VLOOKUP($G87,'WM-AR'!$A$7:$AK$1630,4,FALSE)</f>
        <v>Concrete Work</v>
      </c>
      <c r="K87" s="126" t="str">
        <f>VLOOKUP($G87,'WM-AR'!$A$7:$AK$1630,6,FALSE)</f>
        <v>Substructure Work</v>
      </c>
      <c r="L87" s="126" t="str">
        <f>VLOOKUP($G87,'WM-AR'!$A$7:$AK$1630,8,FALSE)</f>
        <v>Rebar Work</v>
      </c>
      <c r="M87" s="126" t="str">
        <f>VLOOKUP($G87,'WM-AR'!$A$7:$AK$1630,10,FALSE)</f>
        <v>Deformed Bar (Non-Coat.)</v>
      </c>
      <c r="N87" s="126">
        <f>VLOOKUP($G87,'WM-AR'!$A$7:$AK$1630,12,FALSE)</f>
        <v>0</v>
      </c>
      <c r="O87" s="126" t="str">
        <f>VLOOKUP($G87,'WM-AR'!$A$7:$AK$1630,14,FALSE)</f>
        <v>400MPa&lt;Fy≤470MPa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3724</v>
      </c>
      <c r="AE87" s="181" t="s">
        <v>3930</v>
      </c>
      <c r="AF87" s="180">
        <v>5.3280000000000003</v>
      </c>
      <c r="AG87" s="180" t="s">
        <v>3909</v>
      </c>
      <c r="AH87" s="39" t="s">
        <v>3923</v>
      </c>
    </row>
    <row r="88" spans="2:34" ht="49.9" customHeight="1">
      <c r="B88" s="4"/>
      <c r="C88" s="32"/>
      <c r="D88" s="32"/>
      <c r="E88" s="478"/>
      <c r="F88" s="31" t="s">
        <v>3632</v>
      </c>
      <c r="G88" s="125" t="s">
        <v>1221</v>
      </c>
      <c r="H88" s="126"/>
      <c r="I88" s="126" t="str">
        <f>VLOOKUP($G88,'WM-AR'!$A$7:$AK$1630,34,FALSE)</f>
        <v>M2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Form Work (3 times in use)</v>
      </c>
      <c r="M88" s="126" t="str">
        <f>VLOOKUP($G88,'WM-AR'!$A$7:$AK$1630,10,FALSE)</f>
        <v>Flat Form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 t="str">
        <f>VLOOKUP($G88,'WM-AR'!$A$7:$AK$1630,20,FALSE)</f>
        <v>Dressed Lumber, Plywood or Steel Form(Wood Planks are not Allowed) incl. Chamfer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42</v>
      </c>
      <c r="AE88" s="181" t="s">
        <v>4037</v>
      </c>
      <c r="AF88" s="180">
        <v>26.8</v>
      </c>
      <c r="AG88" s="180" t="s">
        <v>3911</v>
      </c>
      <c r="AH88" s="39"/>
    </row>
    <row r="89" spans="2:34" ht="34.9" customHeight="1">
      <c r="B89" s="4"/>
      <c r="C89" s="7"/>
      <c r="D89" s="8"/>
      <c r="E89" s="8"/>
      <c r="F89" s="173" t="s">
        <v>3931</v>
      </c>
      <c r="G89" s="9"/>
      <c r="H89" s="14"/>
      <c r="I89" s="14"/>
      <c r="J89" s="14"/>
      <c r="K89" s="14"/>
      <c r="L89" s="14"/>
      <c r="M89" s="14"/>
      <c r="N89" s="14"/>
      <c r="O89" s="14"/>
      <c r="P89" s="14"/>
      <c r="Q89" s="14"/>
      <c r="R89" s="14"/>
      <c r="S89" s="14"/>
      <c r="T89" s="14"/>
      <c r="U89" s="14"/>
      <c r="V89" s="14"/>
      <c r="W89" s="14"/>
      <c r="X89" s="14"/>
      <c r="Y89" s="14"/>
      <c r="Z89" s="14"/>
      <c r="AA89" s="14"/>
      <c r="AB89" s="14"/>
      <c r="AC89" s="14"/>
      <c r="AD89" s="5"/>
      <c r="AE89" s="156"/>
      <c r="AF89" s="156"/>
      <c r="AG89" s="156"/>
      <c r="AH89" s="10"/>
    </row>
    <row r="90" spans="2:34" ht="33" customHeight="1">
      <c r="B90" s="185"/>
      <c r="C90" s="186"/>
      <c r="D90" s="186"/>
      <c r="E90" s="186"/>
      <c r="F90" s="438" t="s">
        <v>6042</v>
      </c>
      <c r="G90" s="187"/>
      <c r="H90" s="187"/>
      <c r="I90" s="188"/>
      <c r="J90" s="188"/>
      <c r="K90" s="188"/>
      <c r="L90" s="188"/>
      <c r="M90" s="188"/>
      <c r="N90" s="188"/>
      <c r="O90" s="188"/>
      <c r="P90" s="188"/>
      <c r="Q90" s="188"/>
      <c r="R90" s="188"/>
      <c r="S90" s="188"/>
      <c r="T90" s="188"/>
      <c r="U90" s="188"/>
      <c r="V90" s="188"/>
      <c r="W90" s="188"/>
      <c r="X90" s="188"/>
      <c r="Y90" s="188"/>
      <c r="Z90" s="188"/>
      <c r="AA90" s="188"/>
      <c r="AB90" s="188"/>
      <c r="AC90" s="188"/>
      <c r="AD90" s="189"/>
      <c r="AE90" s="189"/>
      <c r="AF90" s="189"/>
      <c r="AG90" s="189"/>
      <c r="AH90" s="190"/>
    </row>
    <row r="91" spans="2:34" ht="34.9" customHeight="1">
      <c r="B91" s="349"/>
      <c r="C91" s="350" t="s">
        <v>3731</v>
      </c>
      <c r="D91" s="348" t="s">
        <v>5312</v>
      </c>
      <c r="E91" s="180" t="s">
        <v>6048</v>
      </c>
      <c r="F91" s="123" t="s">
        <v>6044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6045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477" t="s">
        <v>5393</v>
      </c>
      <c r="F92" s="31" t="s">
        <v>3847</v>
      </c>
      <c r="G92" s="125" t="s">
        <v>1216</v>
      </c>
      <c r="H92" s="126"/>
      <c r="I92" s="126" t="str">
        <f>VLOOKUP($G92,'WM-AR'!$A$7:$AK$1630,34,FALSE)</f>
        <v>M3</v>
      </c>
      <c r="J92" s="126" t="str">
        <f>VLOOKUP($G92,'WM-AR'!$A$7:$AK$1630,4,FALSE)</f>
        <v>Concrete Work</v>
      </c>
      <c r="K92" s="126" t="str">
        <f>VLOOKUP($G92,'WM-AR'!$A$7:$AK$1630,6,FALSE)</f>
        <v>Substructure Work</v>
      </c>
      <c r="L92" s="126" t="str">
        <f>VLOOKUP($G92,'WM-AR'!$A$7:$AK$1630,8,FALSE)</f>
        <v>Structural Concrete</v>
      </c>
      <c r="M92" s="126">
        <f>VLOOKUP($G92,'WM-AR'!$A$7:$AK$1630,10,FALSE)</f>
        <v>0</v>
      </c>
      <c r="N92" s="126" t="str">
        <f>VLOOKUP($G92,'WM-AR'!$A$7:$AK$1630,12,FALSE)</f>
        <v>Cement Type-5</v>
      </c>
      <c r="O92" s="126" t="str">
        <f>VLOOKUP($G92,'WM-AR'!$A$7:$AK$1630,14,FALSE)</f>
        <v>20MPa &lt; F'c (Cylinder Strength) ≤ 25MPa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3723</v>
      </c>
      <c r="AE92" s="179" t="s">
        <v>3897</v>
      </c>
      <c r="AF92" s="182"/>
      <c r="AG92" s="182" t="s">
        <v>3834</v>
      </c>
      <c r="AH92" s="33"/>
    </row>
    <row r="93" spans="2:34" ht="49.9" customHeight="1">
      <c r="B93" s="4"/>
      <c r="C93" s="32"/>
      <c r="D93" s="32"/>
      <c r="E93" s="479"/>
      <c r="F93" s="31" t="s">
        <v>3848</v>
      </c>
      <c r="G93" s="125" t="s">
        <v>1228</v>
      </c>
      <c r="H93" s="126"/>
      <c r="I93" s="126" t="str">
        <f>VLOOKUP($G93,'WM-AR'!$A$7:$AK$1630,34,FALSE)</f>
        <v>TON</v>
      </c>
      <c r="J93" s="126" t="str">
        <f>VLOOKUP($G93,'WM-AR'!$A$7:$AK$1630,4,FALSE)</f>
        <v>Concrete Work</v>
      </c>
      <c r="K93" s="126" t="str">
        <f>VLOOKUP($G93,'WM-AR'!$A$7:$AK$1630,6,FALSE)</f>
        <v>Substructure Work</v>
      </c>
      <c r="L93" s="126" t="str">
        <f>VLOOKUP($G93,'WM-AR'!$A$7:$AK$1630,8,FALSE)</f>
        <v>Rebar Work</v>
      </c>
      <c r="M93" s="126" t="str">
        <f>VLOOKUP($G93,'WM-AR'!$A$7:$AK$1630,10,FALSE)</f>
        <v>Deformed Bar (Non-Coat.)</v>
      </c>
      <c r="N93" s="126">
        <f>VLOOKUP($G93,'WM-AR'!$A$7:$AK$1630,12,FALSE)</f>
        <v>0</v>
      </c>
      <c r="O93" s="126" t="str">
        <f>VLOOKUP($G93,'WM-AR'!$A$7:$AK$1630,14,FALSE)</f>
        <v>400MPa&lt;Fy≤470MPa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3724</v>
      </c>
      <c r="AE93" s="181" t="s">
        <v>3930</v>
      </c>
      <c r="AF93" s="180"/>
      <c r="AG93" s="180" t="s">
        <v>3840</v>
      </c>
      <c r="AH93" s="39" t="s">
        <v>3923</v>
      </c>
    </row>
    <row r="94" spans="2:34" ht="49.9" customHeight="1">
      <c r="B94" s="4"/>
      <c r="C94" s="32"/>
      <c r="D94" s="32"/>
      <c r="E94" s="478"/>
      <c r="F94" s="31" t="s">
        <v>3632</v>
      </c>
      <c r="G94" s="125" t="s">
        <v>1221</v>
      </c>
      <c r="H94" s="126"/>
      <c r="I94" s="126" t="str">
        <f>VLOOKUP($G94,'WM-AR'!$A$7:$AK$1630,34,FALSE)</f>
        <v>M2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Form Work (3 times in use)</v>
      </c>
      <c r="M94" s="126" t="str">
        <f>VLOOKUP($G94,'WM-AR'!$A$7:$AK$1630,10,FALSE)</f>
        <v>Flat Form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 t="str">
        <f>VLOOKUP($G94,'WM-AR'!$A$7:$AK$1630,20,FALSE)</f>
        <v>Dressed Lumber, Plywood or Steel Form(Wood Planks are not Allowed) incl. Chamfer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42</v>
      </c>
      <c r="AE94" s="181" t="s">
        <v>6059</v>
      </c>
      <c r="AF94" s="180"/>
      <c r="AG94" s="180" t="s">
        <v>3835</v>
      </c>
      <c r="AH94" s="39"/>
    </row>
    <row r="95" spans="2:34" ht="34.9" customHeight="1">
      <c r="B95" s="4"/>
      <c r="C95" s="7"/>
      <c r="D95" s="8"/>
      <c r="E95" s="8"/>
      <c r="F95" s="173" t="s">
        <v>3931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4.2</v>
      </c>
      <c r="C96" s="61" t="s">
        <v>3686</v>
      </c>
      <c r="D96" s="61"/>
      <c r="E96" s="61"/>
      <c r="F96" s="62"/>
      <c r="G96" s="38"/>
      <c r="H96" s="413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9"/>
      <c r="C97" s="350" t="s">
        <v>5416</v>
      </c>
      <c r="D97" s="348"/>
      <c r="E97" s="180"/>
      <c r="F97" s="123" t="s">
        <v>5396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34.9" customHeight="1">
      <c r="B98" s="4"/>
      <c r="C98" s="7"/>
      <c r="D98" s="7"/>
      <c r="E98" s="7"/>
      <c r="F98" s="7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7"/>
      <c r="AE98" s="157"/>
      <c r="AF98" s="157"/>
      <c r="AG98" s="157"/>
      <c r="AH98" s="11"/>
    </row>
    <row r="99" spans="2:34" ht="34.9" customHeight="1">
      <c r="B99" s="4"/>
      <c r="C99" s="7"/>
      <c r="D99" s="7"/>
      <c r="E99" s="7"/>
      <c r="F99" s="7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/>
      <c r="AE99" s="157"/>
      <c r="AF99" s="157"/>
      <c r="AG99" s="157"/>
      <c r="AH99" s="11"/>
    </row>
    <row r="100" spans="2:34" ht="34.9" customHeight="1">
      <c r="B100" s="4"/>
      <c r="C100" s="7"/>
      <c r="D100" s="7"/>
      <c r="E100" s="7"/>
      <c r="F100" s="7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12"/>
      <c r="D101" s="155"/>
      <c r="E101" s="155"/>
      <c r="F101" s="8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7"/>
      <c r="AE101" s="157"/>
      <c r="AF101" s="157"/>
      <c r="AG101" s="157"/>
      <c r="AH101" s="11"/>
    </row>
    <row r="102" spans="2:34" ht="34.9" customHeight="1">
      <c r="B102" s="19">
        <v>4.3</v>
      </c>
      <c r="C102" s="61" t="s">
        <v>3654</v>
      </c>
      <c r="D102" s="61"/>
      <c r="E102" s="61"/>
      <c r="F102" s="62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5416</v>
      </c>
      <c r="D103" s="348"/>
      <c r="E103" s="180"/>
      <c r="F103" s="123" t="s">
        <v>5396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/>
      <c r="AE103" s="154"/>
      <c r="AF103" s="154"/>
      <c r="AG103" s="154"/>
      <c r="AH103" s="11"/>
    </row>
    <row r="104" spans="2:34" ht="34.9" customHeight="1">
      <c r="B104" s="4"/>
      <c r="C104" s="12"/>
      <c r="D104" s="12"/>
      <c r="E104" s="12"/>
      <c r="F104" s="7" t="s">
        <v>1984</v>
      </c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 t="s">
        <v>1985</v>
      </c>
      <c r="AE104" s="157"/>
      <c r="AF104" s="157"/>
      <c r="AG104" s="157"/>
      <c r="AH104" s="11"/>
    </row>
    <row r="105" spans="2:34" ht="34.9" customHeight="1">
      <c r="B105" s="4"/>
      <c r="C105" s="12"/>
      <c r="D105" s="155"/>
      <c r="E105" s="155"/>
      <c r="F105" s="8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7"/>
      <c r="AE105" s="157"/>
      <c r="AF105" s="157"/>
      <c r="AG105" s="157"/>
      <c r="AH105" s="11"/>
    </row>
    <row r="106" spans="2:34" ht="34.9" customHeight="1">
      <c r="B106" s="4"/>
      <c r="C106" s="7"/>
      <c r="D106" s="8"/>
      <c r="E106" s="8"/>
      <c r="F106" s="13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34.9" customHeight="1">
      <c r="B107" s="19">
        <v>4.4000000000000004</v>
      </c>
      <c r="C107" s="61" t="s">
        <v>4977</v>
      </c>
      <c r="D107" s="61"/>
      <c r="E107" s="61"/>
      <c r="F107" s="20"/>
      <c r="G107" s="38"/>
      <c r="H107" s="413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2"/>
      <c r="AE107" s="23"/>
      <c r="AF107" s="23"/>
      <c r="AG107" s="23"/>
      <c r="AH107" s="23"/>
    </row>
    <row r="108" spans="2:34" ht="33" customHeight="1">
      <c r="B108" s="185"/>
      <c r="C108" s="186"/>
      <c r="D108" s="186"/>
      <c r="E108" s="186"/>
      <c r="F108" s="191" t="s">
        <v>4790</v>
      </c>
      <c r="G108" s="187"/>
      <c r="H108" s="187"/>
      <c r="I108" s="188"/>
      <c r="J108" s="188"/>
      <c r="K108" s="188"/>
      <c r="L108" s="188"/>
      <c r="M108" s="188"/>
      <c r="N108" s="188"/>
      <c r="O108" s="188"/>
      <c r="P108" s="188"/>
      <c r="Q108" s="188"/>
      <c r="R108" s="188"/>
      <c r="S108" s="188"/>
      <c r="T108" s="188"/>
      <c r="U108" s="188"/>
      <c r="V108" s="188"/>
      <c r="W108" s="188"/>
      <c r="X108" s="188"/>
      <c r="Y108" s="188"/>
      <c r="Z108" s="188"/>
      <c r="AA108" s="188"/>
      <c r="AB108" s="188"/>
      <c r="AC108" s="188"/>
      <c r="AD108" s="189"/>
      <c r="AE108" s="189"/>
      <c r="AF108" s="189"/>
      <c r="AG108" s="189"/>
      <c r="AH108" s="190"/>
    </row>
    <row r="109" spans="2:34" ht="34.9" customHeight="1">
      <c r="B109" s="349"/>
      <c r="C109" s="350" t="s">
        <v>3730</v>
      </c>
      <c r="D109" s="348" t="s">
        <v>5387</v>
      </c>
      <c r="E109" s="180" t="s">
        <v>5937</v>
      </c>
      <c r="F109" s="451" t="s">
        <v>4978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7" t="s">
        <v>3814</v>
      </c>
      <c r="AE109" s="159"/>
      <c r="AF109" s="159"/>
      <c r="AG109" s="159"/>
      <c r="AH109" s="11"/>
    </row>
    <row r="110" spans="2:34" ht="49.9" customHeight="1">
      <c r="B110" s="5"/>
      <c r="C110" s="85"/>
      <c r="D110" s="85"/>
      <c r="E110" s="477" t="s">
        <v>5393</v>
      </c>
      <c r="F110" s="31" t="s">
        <v>3916</v>
      </c>
      <c r="G110" s="125" t="s">
        <v>1214</v>
      </c>
      <c r="H110" s="126"/>
      <c r="I110" s="126" t="str">
        <f>VLOOKUP($G110,'WM-AR'!$A$7:$AK$1630,34,FALSE)</f>
        <v>M3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Structural Concrete</v>
      </c>
      <c r="M110" s="126">
        <f>VLOOKUP($G110,'WM-AR'!$A$7:$AK$1630,10,FALSE)</f>
        <v>0</v>
      </c>
      <c r="N110" s="126" t="str">
        <f>VLOOKUP($G110,'WM-AR'!$A$7:$AK$1630,12,FALSE)</f>
        <v>Cement Type-1</v>
      </c>
      <c r="O110" s="126" t="str">
        <f>VLOOKUP($G110,'WM-AR'!$A$7:$AK$1630,14,FALSE)</f>
        <v>20MPa &lt; F'c (Cylinder Strength) ≤ 25MPa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3733</v>
      </c>
      <c r="AE110" s="179" t="s">
        <v>3897</v>
      </c>
      <c r="AF110" s="182"/>
      <c r="AG110" s="182" t="s">
        <v>3901</v>
      </c>
      <c r="AH110" s="33"/>
    </row>
    <row r="111" spans="2:34" ht="49.9" customHeight="1">
      <c r="B111" s="4"/>
      <c r="C111" s="12"/>
      <c r="D111" s="12"/>
      <c r="E111" s="479"/>
      <c r="F111" s="31" t="s">
        <v>3848</v>
      </c>
      <c r="G111" s="125" t="s">
        <v>1228</v>
      </c>
      <c r="H111" s="126"/>
      <c r="I111" s="126" t="str">
        <f>VLOOKUP($G111,'WM-AR'!$A$7:$AK$1630,34,FALSE)</f>
        <v>TON</v>
      </c>
      <c r="J111" s="126" t="str">
        <f>VLOOKUP($G111,'WM-AR'!$A$7:$AK$1630,4,FALSE)</f>
        <v>Concrete Work</v>
      </c>
      <c r="K111" s="126" t="str">
        <f>VLOOKUP($G111,'WM-AR'!$A$7:$AK$1630,6,FALSE)</f>
        <v>Substructure Work</v>
      </c>
      <c r="L111" s="126" t="str">
        <f>VLOOKUP($G111,'WM-AR'!$A$7:$AK$1630,8,FALSE)</f>
        <v>Rebar Work</v>
      </c>
      <c r="M111" s="126" t="str">
        <f>VLOOKUP($G111,'WM-AR'!$A$7:$AK$1630,10,FALSE)</f>
        <v>Deformed Bar (Non-Coat.)</v>
      </c>
      <c r="N111" s="126">
        <f>VLOOKUP($G111,'WM-AR'!$A$7:$AK$1630,12,FALSE)</f>
        <v>0</v>
      </c>
      <c r="O111" s="126" t="str">
        <f>VLOOKUP($G111,'WM-AR'!$A$7:$AK$1630,14,FALSE)</f>
        <v>400MPa&lt;Fy≤470MPa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3724</v>
      </c>
      <c r="AE111" s="181" t="s">
        <v>3930</v>
      </c>
      <c r="AF111" s="180"/>
      <c r="AG111" s="180" t="s">
        <v>3928</v>
      </c>
      <c r="AH111" s="39" t="s">
        <v>3923</v>
      </c>
    </row>
    <row r="112" spans="2:34" ht="49.9" customHeight="1">
      <c r="B112" s="4"/>
      <c r="C112" s="12"/>
      <c r="D112" s="12"/>
      <c r="E112" s="478"/>
      <c r="F112" s="31" t="s">
        <v>3632</v>
      </c>
      <c r="G112" s="125" t="s">
        <v>1221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Substructure Work</v>
      </c>
      <c r="L112" s="126" t="str">
        <f>VLOOKUP($G112,'WM-AR'!$A$7:$AK$1630,8,FALSE)</f>
        <v>Form Work (3 times in use)</v>
      </c>
      <c r="M112" s="126" t="str">
        <f>VLOOKUP($G112,'WM-AR'!$A$7:$AK$1630,10,FALSE)</f>
        <v>Flat Form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 t="str">
        <f>VLOOKUP($G112,'WM-AR'!$A$7:$AK$1630,20,FALSE)</f>
        <v>Dressed Lumber, Plywood or Steel Form(Wood Planks are not Allowed) incl. Chamfer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42</v>
      </c>
      <c r="AE112" s="181" t="s">
        <v>3926</v>
      </c>
      <c r="AF112" s="180"/>
      <c r="AG112" s="180" t="s">
        <v>3911</v>
      </c>
      <c r="AH112" s="39"/>
    </row>
    <row r="113" spans="2:34" ht="49.9" customHeight="1">
      <c r="B113" s="4"/>
      <c r="C113" s="32"/>
      <c r="D113" s="32"/>
      <c r="E113" s="35" t="s">
        <v>5397</v>
      </c>
      <c r="F113" s="31" t="s">
        <v>3681</v>
      </c>
      <c r="G113" s="125" t="s">
        <v>2202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Bitumen/Bituminous/Asphalt Coating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3920</v>
      </c>
      <c r="AE113" s="181" t="s">
        <v>3927</v>
      </c>
      <c r="AF113" s="180"/>
      <c r="AG113" s="180" t="s">
        <v>3911</v>
      </c>
      <c r="AH113" s="39"/>
    </row>
    <row r="114" spans="2:34" ht="49.9" customHeight="1">
      <c r="B114" s="4"/>
      <c r="C114" s="12"/>
      <c r="D114" s="12"/>
      <c r="E114" s="477" t="s">
        <v>5391</v>
      </c>
      <c r="F114" s="31" t="s">
        <v>3906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3844</v>
      </c>
      <c r="AE114" s="179" t="s">
        <v>5291</v>
      </c>
      <c r="AF114" s="180"/>
      <c r="AG114" s="180" t="s">
        <v>3834</v>
      </c>
      <c r="AH114" s="33" t="s">
        <v>5292</v>
      </c>
    </row>
    <row r="115" spans="2:34" ht="49.9" customHeight="1">
      <c r="B115" s="4"/>
      <c r="C115" s="12"/>
      <c r="D115" s="12"/>
      <c r="E115" s="479"/>
      <c r="F115" s="31" t="s">
        <v>3907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3845</v>
      </c>
      <c r="AE115" s="179" t="s">
        <v>5719</v>
      </c>
      <c r="AF115" s="180"/>
      <c r="AG115" s="180" t="s">
        <v>3834</v>
      </c>
      <c r="AH115" s="33" t="s">
        <v>5292</v>
      </c>
    </row>
    <row r="116" spans="2:34" ht="49.9" customHeight="1">
      <c r="B116" s="4"/>
      <c r="C116" s="12"/>
      <c r="D116" s="12"/>
      <c r="E116" s="478"/>
      <c r="F116" s="31" t="s">
        <v>3908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3846</v>
      </c>
      <c r="AE116" s="179" t="s">
        <v>5720</v>
      </c>
      <c r="AF116" s="180"/>
      <c r="AG116" s="180" t="s">
        <v>3834</v>
      </c>
      <c r="AH116" s="33" t="s">
        <v>5292</v>
      </c>
    </row>
    <row r="117" spans="2:34" ht="34.9" customHeight="1">
      <c r="B117" s="4"/>
      <c r="C117" s="7"/>
      <c r="D117" s="8"/>
      <c r="E117" s="8"/>
      <c r="F117" s="173" t="s">
        <v>3931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9"/>
      <c r="C118" s="350" t="s">
        <v>3730</v>
      </c>
      <c r="D118" s="348" t="s">
        <v>5389</v>
      </c>
      <c r="E118" s="180" t="s">
        <v>5303</v>
      </c>
      <c r="F118" s="123" t="s">
        <v>5701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3732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77" t="s">
        <v>5393</v>
      </c>
      <c r="F119" s="31" t="s">
        <v>3916</v>
      </c>
      <c r="G119" s="125" t="s">
        <v>1216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3733</v>
      </c>
      <c r="AE119" s="179" t="s">
        <v>3897</v>
      </c>
      <c r="AF119" s="182">
        <v>51.744</v>
      </c>
      <c r="AG119" s="182" t="s">
        <v>3901</v>
      </c>
      <c r="AH119" s="33"/>
    </row>
    <row r="120" spans="2:34" ht="49.9" customHeight="1">
      <c r="B120" s="4"/>
      <c r="C120" s="32"/>
      <c r="D120" s="32"/>
      <c r="E120" s="479"/>
      <c r="F120" s="31" t="s">
        <v>3848</v>
      </c>
      <c r="G120" s="125" t="s">
        <v>1228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3724</v>
      </c>
      <c r="AE120" s="181" t="s">
        <v>3930</v>
      </c>
      <c r="AF120" s="180">
        <v>6.21</v>
      </c>
      <c r="AG120" s="180" t="s">
        <v>3928</v>
      </c>
      <c r="AH120" s="39" t="s">
        <v>3923</v>
      </c>
    </row>
    <row r="121" spans="2:34" ht="49.9" customHeight="1">
      <c r="B121" s="4"/>
      <c r="C121" s="32"/>
      <c r="D121" s="32"/>
      <c r="E121" s="478"/>
      <c r="F121" s="31" t="s">
        <v>3632</v>
      </c>
      <c r="G121" s="125" t="s">
        <v>1221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3926</v>
      </c>
      <c r="AF121" s="180">
        <v>44.968000000000004</v>
      </c>
      <c r="AG121" s="180" t="s">
        <v>3911</v>
      </c>
      <c r="AH121" s="39"/>
    </row>
    <row r="122" spans="2:34" ht="49.9" customHeight="1">
      <c r="B122" s="4"/>
      <c r="C122" s="32"/>
      <c r="D122" s="32"/>
      <c r="E122" s="477" t="s">
        <v>5392</v>
      </c>
      <c r="F122" s="31" t="s">
        <v>3681</v>
      </c>
      <c r="G122" s="125" t="s">
        <v>2202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3920</v>
      </c>
      <c r="AE122" s="181" t="s">
        <v>3932</v>
      </c>
      <c r="AF122" s="180">
        <v>139.048</v>
      </c>
      <c r="AG122" s="180" t="s">
        <v>3911</v>
      </c>
      <c r="AH122" s="39" t="s">
        <v>3934</v>
      </c>
    </row>
    <row r="123" spans="2:34" ht="49.9" customHeight="1">
      <c r="B123" s="4"/>
      <c r="C123" s="32"/>
      <c r="D123" s="32"/>
      <c r="E123" s="479"/>
      <c r="F123" s="31" t="s">
        <v>3682</v>
      </c>
      <c r="G123" s="125" t="s">
        <v>2206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4015</v>
      </c>
      <c r="AE123" s="181" t="s">
        <v>3933</v>
      </c>
      <c r="AF123" s="180">
        <v>92.007999999999996</v>
      </c>
      <c r="AG123" s="180" t="s">
        <v>3911</v>
      </c>
      <c r="AH123" s="39" t="s">
        <v>3934</v>
      </c>
    </row>
    <row r="124" spans="2:34" ht="49.9" customHeight="1">
      <c r="B124" s="4"/>
      <c r="C124" s="32"/>
      <c r="D124" s="32"/>
      <c r="E124" s="478"/>
      <c r="F124" s="31" t="s">
        <v>3684</v>
      </c>
      <c r="G124" s="125" t="s">
        <v>2209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4014</v>
      </c>
      <c r="AE124" s="181" t="s">
        <v>3933</v>
      </c>
      <c r="AF124" s="180">
        <v>92.007999999999996</v>
      </c>
      <c r="AG124" s="180" t="s">
        <v>3911</v>
      </c>
      <c r="AH124" s="39" t="s">
        <v>3934</v>
      </c>
    </row>
    <row r="125" spans="2:34" ht="49.9" customHeight="1">
      <c r="B125" s="4"/>
      <c r="C125" s="12"/>
      <c r="D125" s="12"/>
      <c r="E125" s="477" t="s">
        <v>5391</v>
      </c>
      <c r="F125" s="31" t="s">
        <v>3906</v>
      </c>
      <c r="G125" s="125" t="s">
        <v>1078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3844</v>
      </c>
      <c r="AE125" s="179" t="s">
        <v>5291</v>
      </c>
      <c r="AF125" s="180">
        <v>166.495</v>
      </c>
      <c r="AG125" s="180" t="s">
        <v>3834</v>
      </c>
      <c r="AH125" s="33" t="s">
        <v>5292</v>
      </c>
    </row>
    <row r="126" spans="2:34" ht="49.9" customHeight="1">
      <c r="B126" s="4"/>
      <c r="C126" s="12"/>
      <c r="D126" s="12"/>
      <c r="E126" s="479"/>
      <c r="F126" s="31" t="s">
        <v>3907</v>
      </c>
      <c r="G126" s="125" t="s">
        <v>1086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3845</v>
      </c>
      <c r="AE126" s="179" t="s">
        <v>5719</v>
      </c>
      <c r="AF126" s="180">
        <v>131.262</v>
      </c>
      <c r="AG126" s="180" t="s">
        <v>3834</v>
      </c>
      <c r="AH126" s="33" t="s">
        <v>5292</v>
      </c>
    </row>
    <row r="127" spans="2:34" ht="49.9" customHeight="1">
      <c r="B127" s="4"/>
      <c r="C127" s="12"/>
      <c r="D127" s="12"/>
      <c r="E127" s="478"/>
      <c r="F127" s="31" t="s">
        <v>3908</v>
      </c>
      <c r="G127" s="125" t="s">
        <v>1090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3846</v>
      </c>
      <c r="AE127" s="179" t="s">
        <v>5720</v>
      </c>
      <c r="AF127" s="180">
        <v>35.232999999999997</v>
      </c>
      <c r="AG127" s="180" t="s">
        <v>3834</v>
      </c>
      <c r="AH127" s="33" t="s">
        <v>5292</v>
      </c>
    </row>
    <row r="128" spans="2:34" ht="34.9" customHeight="1">
      <c r="B128" s="4"/>
      <c r="C128" s="7"/>
      <c r="D128" s="8"/>
      <c r="E128" s="8"/>
      <c r="F128" s="173" t="s">
        <v>3931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9"/>
      <c r="C129" s="350" t="s">
        <v>3730</v>
      </c>
      <c r="D129" s="348" t="s">
        <v>5312</v>
      </c>
      <c r="E129" s="180" t="s">
        <v>5390</v>
      </c>
      <c r="F129" s="123" t="s">
        <v>5702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3732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77" t="s">
        <v>5393</v>
      </c>
      <c r="F130" s="31" t="s">
        <v>3847</v>
      </c>
      <c r="G130" s="125" t="s">
        <v>1216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3723</v>
      </c>
      <c r="AE130" s="179" t="s">
        <v>3897</v>
      </c>
      <c r="AF130" s="182">
        <v>63.293999999999997</v>
      </c>
      <c r="AG130" s="182" t="s">
        <v>3834</v>
      </c>
      <c r="AH130" s="33"/>
    </row>
    <row r="131" spans="2:34" ht="49.9" customHeight="1">
      <c r="B131" s="4"/>
      <c r="C131" s="32"/>
      <c r="D131" s="32"/>
      <c r="E131" s="479"/>
      <c r="F131" s="31" t="s">
        <v>3848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3724</v>
      </c>
      <c r="AE131" s="181" t="s">
        <v>3930</v>
      </c>
      <c r="AF131" s="180">
        <v>7.5960000000000001</v>
      </c>
      <c r="AG131" s="180" t="s">
        <v>3840</v>
      </c>
      <c r="AH131" s="39" t="s">
        <v>3923</v>
      </c>
    </row>
    <row r="132" spans="2:34" ht="49.9" customHeight="1">
      <c r="B132" s="4"/>
      <c r="C132" s="32"/>
      <c r="D132" s="32"/>
      <c r="E132" s="478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3926</v>
      </c>
      <c r="AF132" s="180">
        <v>51.567999999999998</v>
      </c>
      <c r="AG132" s="180" t="s">
        <v>3835</v>
      </c>
      <c r="AH132" s="39"/>
    </row>
    <row r="133" spans="2:34" ht="49.9" customHeight="1">
      <c r="B133" s="4"/>
      <c r="C133" s="32"/>
      <c r="D133" s="32"/>
      <c r="E133" s="477" t="s">
        <v>5392</v>
      </c>
      <c r="F133" s="31" t="s">
        <v>3681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3920</v>
      </c>
      <c r="AE133" s="181" t="s">
        <v>3932</v>
      </c>
      <c r="AF133" s="180">
        <v>166.648</v>
      </c>
      <c r="AG133" s="180" t="s">
        <v>3835</v>
      </c>
      <c r="AH133" s="39" t="s">
        <v>3934</v>
      </c>
    </row>
    <row r="134" spans="2:34" ht="49.9" customHeight="1">
      <c r="B134" s="4"/>
      <c r="C134" s="32"/>
      <c r="D134" s="32"/>
      <c r="E134" s="479"/>
      <c r="F134" s="31" t="s">
        <v>3682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4015</v>
      </c>
      <c r="AE134" s="181" t="s">
        <v>3927</v>
      </c>
      <c r="AF134" s="180">
        <v>109.108</v>
      </c>
      <c r="AG134" s="180" t="s">
        <v>3835</v>
      </c>
      <c r="AH134" s="39" t="s">
        <v>3934</v>
      </c>
    </row>
    <row r="135" spans="2:34" ht="49.9" customHeight="1">
      <c r="B135" s="4"/>
      <c r="C135" s="32"/>
      <c r="D135" s="32"/>
      <c r="E135" s="478"/>
      <c r="F135" s="31" t="s">
        <v>3684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4014</v>
      </c>
      <c r="AE135" s="181" t="s">
        <v>3927</v>
      </c>
      <c r="AF135" s="180">
        <v>109.108</v>
      </c>
      <c r="AG135" s="180" t="s">
        <v>3835</v>
      </c>
      <c r="AH135" s="39" t="s">
        <v>3934</v>
      </c>
    </row>
    <row r="136" spans="2:34" ht="49.9" customHeight="1">
      <c r="B136" s="4"/>
      <c r="C136" s="12"/>
      <c r="D136" s="12"/>
      <c r="E136" s="477" t="s">
        <v>5391</v>
      </c>
      <c r="F136" s="31" t="s">
        <v>3906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3844</v>
      </c>
      <c r="AE136" s="179" t="s">
        <v>5291</v>
      </c>
      <c r="AF136" s="180">
        <v>197.80799999999999</v>
      </c>
      <c r="AG136" s="180" t="s">
        <v>3834</v>
      </c>
      <c r="AH136" s="33" t="s">
        <v>5292</v>
      </c>
    </row>
    <row r="137" spans="2:34" ht="49.9" customHeight="1">
      <c r="B137" s="4"/>
      <c r="C137" s="12"/>
      <c r="D137" s="12"/>
      <c r="E137" s="479"/>
      <c r="F137" s="31" t="s">
        <v>3907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3845</v>
      </c>
      <c r="AE137" s="179" t="s">
        <v>5719</v>
      </c>
      <c r="AF137" s="180">
        <v>149.88800000000001</v>
      </c>
      <c r="AG137" s="180" t="s">
        <v>3834</v>
      </c>
      <c r="AH137" s="33" t="s">
        <v>5292</v>
      </c>
    </row>
    <row r="138" spans="2:34" ht="49.9" customHeight="1">
      <c r="B138" s="4"/>
      <c r="C138" s="12"/>
      <c r="D138" s="12"/>
      <c r="E138" s="478"/>
      <c r="F138" s="31" t="s">
        <v>3908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3846</v>
      </c>
      <c r="AE138" s="179" t="s">
        <v>5720</v>
      </c>
      <c r="AF138" s="180">
        <v>47.92</v>
      </c>
      <c r="AG138" s="180" t="s">
        <v>3834</v>
      </c>
      <c r="AH138" s="33" t="s">
        <v>5292</v>
      </c>
    </row>
    <row r="139" spans="2:34" ht="34.9" customHeight="1">
      <c r="B139" s="4"/>
      <c r="C139" s="7"/>
      <c r="D139" s="8"/>
      <c r="E139" s="8"/>
      <c r="F139" s="173" t="s">
        <v>3931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9"/>
      <c r="C140" s="350" t="s">
        <v>3730</v>
      </c>
      <c r="D140" s="348" t="s">
        <v>5312</v>
      </c>
      <c r="E140" s="180" t="s">
        <v>5303</v>
      </c>
      <c r="F140" s="123" t="s">
        <v>5703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3732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77" t="s">
        <v>5393</v>
      </c>
      <c r="F141" s="31" t="s">
        <v>5802</v>
      </c>
      <c r="G141" s="125" t="s">
        <v>5803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3723</v>
      </c>
      <c r="AE141" s="179" t="s">
        <v>3897</v>
      </c>
      <c r="AF141" s="182">
        <v>105.6</v>
      </c>
      <c r="AG141" s="182" t="s">
        <v>3834</v>
      </c>
      <c r="AH141" s="33"/>
    </row>
    <row r="142" spans="2:34" ht="49.9" customHeight="1">
      <c r="B142" s="4"/>
      <c r="C142" s="32"/>
      <c r="D142" s="32"/>
      <c r="E142" s="479"/>
      <c r="F142" s="31" t="s">
        <v>5805</v>
      </c>
      <c r="G142" s="125" t="s">
        <v>5804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3724</v>
      </c>
      <c r="AE142" s="181" t="s">
        <v>3930</v>
      </c>
      <c r="AF142" s="180">
        <v>12.672000000000001</v>
      </c>
      <c r="AG142" s="180" t="s">
        <v>3840</v>
      </c>
      <c r="AH142" s="39" t="s">
        <v>3923</v>
      </c>
    </row>
    <row r="143" spans="2:34" ht="49.9" customHeight="1">
      <c r="B143" s="4"/>
      <c r="C143" s="32"/>
      <c r="D143" s="32"/>
      <c r="E143" s="478"/>
      <c r="F143" s="31" t="s">
        <v>5820</v>
      </c>
      <c r="G143" s="125" t="s">
        <v>5813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3926</v>
      </c>
      <c r="AF143" s="180">
        <v>105.6</v>
      </c>
      <c r="AG143" s="180" t="s">
        <v>3835</v>
      </c>
      <c r="AH143" s="39"/>
    </row>
    <row r="144" spans="2:34" ht="49.9" customHeight="1">
      <c r="B144" s="4"/>
      <c r="C144" s="32"/>
      <c r="D144" s="32"/>
      <c r="E144" s="477" t="s">
        <v>5392</v>
      </c>
      <c r="F144" s="31" t="s">
        <v>5821</v>
      </c>
      <c r="G144" s="125" t="s">
        <v>5814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3920</v>
      </c>
      <c r="AE144" s="181" t="s">
        <v>3932</v>
      </c>
      <c r="AF144" s="180">
        <v>297.60000000000002</v>
      </c>
      <c r="AG144" s="180" t="s">
        <v>3835</v>
      </c>
      <c r="AH144" s="39" t="s">
        <v>3934</v>
      </c>
    </row>
    <row r="145" spans="2:34" ht="49.9" customHeight="1">
      <c r="B145" s="4"/>
      <c r="C145" s="32"/>
      <c r="D145" s="32"/>
      <c r="E145" s="479"/>
      <c r="F145" s="31" t="s">
        <v>5822</v>
      </c>
      <c r="G145" s="125" t="s">
        <v>5815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4015</v>
      </c>
      <c r="AE145" s="181" t="s">
        <v>3927</v>
      </c>
      <c r="AF145" s="180">
        <v>201.6</v>
      </c>
      <c r="AG145" s="180" t="s">
        <v>3835</v>
      </c>
      <c r="AH145" s="39" t="s">
        <v>3934</v>
      </c>
    </row>
    <row r="146" spans="2:34" ht="49.9" customHeight="1">
      <c r="B146" s="4"/>
      <c r="C146" s="32"/>
      <c r="D146" s="32"/>
      <c r="E146" s="478"/>
      <c r="F146" s="31" t="s">
        <v>5823</v>
      </c>
      <c r="G146" s="125" t="s">
        <v>5816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4014</v>
      </c>
      <c r="AE146" s="181" t="s">
        <v>3927</v>
      </c>
      <c r="AF146" s="180">
        <v>201.6</v>
      </c>
      <c r="AG146" s="180" t="s">
        <v>3835</v>
      </c>
      <c r="AH146" s="39" t="s">
        <v>3934</v>
      </c>
    </row>
    <row r="147" spans="2:34" ht="49.9" customHeight="1">
      <c r="B147" s="4"/>
      <c r="C147" s="12"/>
      <c r="D147" s="12"/>
      <c r="E147" s="477" t="s">
        <v>5391</v>
      </c>
      <c r="F147" s="31" t="s">
        <v>5824</v>
      </c>
      <c r="G147" s="125" t="s">
        <v>5817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3844</v>
      </c>
      <c r="AE147" s="179" t="s">
        <v>5291</v>
      </c>
      <c r="AF147" s="180">
        <v>1005.172</v>
      </c>
      <c r="AG147" s="180" t="s">
        <v>3834</v>
      </c>
      <c r="AH147" s="33" t="s">
        <v>5292</v>
      </c>
    </row>
    <row r="148" spans="2:34" ht="49.9" customHeight="1">
      <c r="B148" s="4"/>
      <c r="C148" s="12"/>
      <c r="D148" s="12"/>
      <c r="E148" s="479"/>
      <c r="F148" s="31" t="s">
        <v>5825</v>
      </c>
      <c r="G148" s="125" t="s">
        <v>5818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3845</v>
      </c>
      <c r="AE148" s="179" t="s">
        <v>5719</v>
      </c>
      <c r="AF148" s="180">
        <v>855.52200000000005</v>
      </c>
      <c r="AG148" s="180" t="s">
        <v>3834</v>
      </c>
      <c r="AH148" s="33" t="s">
        <v>5292</v>
      </c>
    </row>
    <row r="149" spans="2:34" ht="49.9" customHeight="1">
      <c r="B149" s="4"/>
      <c r="C149" s="12"/>
      <c r="D149" s="12"/>
      <c r="E149" s="478"/>
      <c r="F149" s="31" t="s">
        <v>5826</v>
      </c>
      <c r="G149" s="125" t="s">
        <v>5819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3846</v>
      </c>
      <c r="AE149" s="179" t="s">
        <v>5720</v>
      </c>
      <c r="AF149" s="180">
        <v>149.65100000000001</v>
      </c>
      <c r="AG149" s="180" t="s">
        <v>3834</v>
      </c>
      <c r="AH149" s="33" t="s">
        <v>5292</v>
      </c>
    </row>
    <row r="150" spans="2:34" ht="34.9" customHeight="1">
      <c r="B150" s="4"/>
      <c r="C150" s="7"/>
      <c r="D150" s="8"/>
      <c r="E150" s="8"/>
      <c r="F150" s="173" t="s">
        <v>3931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9"/>
      <c r="C151" s="350" t="s">
        <v>3730</v>
      </c>
      <c r="D151" s="348" t="s">
        <v>5367</v>
      </c>
      <c r="E151" s="180" t="s">
        <v>5303</v>
      </c>
      <c r="F151" s="123" t="s">
        <v>5704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3732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77" t="s">
        <v>5393</v>
      </c>
      <c r="F152" s="31" t="s">
        <v>3847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3723</v>
      </c>
      <c r="AE152" s="179" t="s">
        <v>3897</v>
      </c>
      <c r="AF152" s="182">
        <v>118.27200000000001</v>
      </c>
      <c r="AG152" s="182" t="s">
        <v>3834</v>
      </c>
      <c r="AH152" s="33"/>
    </row>
    <row r="153" spans="2:34" ht="49.9" customHeight="1">
      <c r="B153" s="4"/>
      <c r="C153" s="32"/>
      <c r="D153" s="32"/>
      <c r="E153" s="479"/>
      <c r="F153" s="31" t="s">
        <v>3848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3724</v>
      </c>
      <c r="AE153" s="181" t="s">
        <v>3930</v>
      </c>
      <c r="AF153" s="180">
        <v>14.192</v>
      </c>
      <c r="AG153" s="180" t="s">
        <v>3840</v>
      </c>
      <c r="AH153" s="39" t="s">
        <v>3923</v>
      </c>
    </row>
    <row r="154" spans="2:34" ht="49.9" customHeight="1">
      <c r="B154" s="4"/>
      <c r="C154" s="32"/>
      <c r="D154" s="32"/>
      <c r="E154" s="478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3926</v>
      </c>
      <c r="AF154" s="180">
        <v>94.335999999999999</v>
      </c>
      <c r="AG154" s="180" t="s">
        <v>3835</v>
      </c>
      <c r="AH154" s="39"/>
    </row>
    <row r="155" spans="2:34" ht="49.9" customHeight="1">
      <c r="B155" s="4"/>
      <c r="C155" s="32"/>
      <c r="D155" s="32"/>
      <c r="E155" s="477" t="s">
        <v>5392</v>
      </c>
      <c r="F155" s="31" t="s">
        <v>3681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3920</v>
      </c>
      <c r="AE155" s="181" t="s">
        <v>3932</v>
      </c>
      <c r="AF155" s="180">
        <v>309.37599999999998</v>
      </c>
      <c r="AG155" s="180" t="s">
        <v>3835</v>
      </c>
      <c r="AH155" s="39" t="s">
        <v>3934</v>
      </c>
    </row>
    <row r="156" spans="2:34" ht="49.9" customHeight="1">
      <c r="B156" s="4"/>
      <c r="C156" s="32"/>
      <c r="D156" s="32"/>
      <c r="E156" s="479"/>
      <c r="F156" s="31" t="s">
        <v>3682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4015</v>
      </c>
      <c r="AE156" s="181" t="s">
        <v>3927</v>
      </c>
      <c r="AF156" s="180">
        <v>201.85599999999999</v>
      </c>
      <c r="AG156" s="180" t="s">
        <v>3835</v>
      </c>
      <c r="AH156" s="39" t="s">
        <v>3934</v>
      </c>
    </row>
    <row r="157" spans="2:34" ht="49.9" customHeight="1">
      <c r="B157" s="4"/>
      <c r="C157" s="32"/>
      <c r="D157" s="32"/>
      <c r="E157" s="478"/>
      <c r="F157" s="31" t="s">
        <v>3684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4014</v>
      </c>
      <c r="AE157" s="181" t="s">
        <v>3927</v>
      </c>
      <c r="AF157" s="180">
        <v>201.85599999999999</v>
      </c>
      <c r="AG157" s="180" t="s">
        <v>3835</v>
      </c>
      <c r="AH157" s="39" t="s">
        <v>3934</v>
      </c>
    </row>
    <row r="158" spans="2:34" ht="49.9" customHeight="1">
      <c r="B158" s="4"/>
      <c r="C158" s="12"/>
      <c r="D158" s="12"/>
      <c r="E158" s="477" t="s">
        <v>5391</v>
      </c>
      <c r="F158" s="31" t="s">
        <v>3906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3844</v>
      </c>
      <c r="AE158" s="179" t="s">
        <v>5291</v>
      </c>
      <c r="AF158" s="180">
        <v>615.178</v>
      </c>
      <c r="AG158" s="180" t="s">
        <v>3834</v>
      </c>
      <c r="AH158" s="33" t="s">
        <v>5292</v>
      </c>
    </row>
    <row r="159" spans="2:34" ht="49.9" customHeight="1">
      <c r="B159" s="4"/>
      <c r="C159" s="12"/>
      <c r="D159" s="12"/>
      <c r="E159" s="479"/>
      <c r="F159" s="31" t="s">
        <v>3907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3845</v>
      </c>
      <c r="AE159" s="179" t="s">
        <v>5719</v>
      </c>
      <c r="AF159" s="180">
        <v>503.54500000000002</v>
      </c>
      <c r="AG159" s="180" t="s">
        <v>3834</v>
      </c>
      <c r="AH159" s="33" t="s">
        <v>5292</v>
      </c>
    </row>
    <row r="160" spans="2:34" ht="49.9" customHeight="1">
      <c r="B160" s="4"/>
      <c r="C160" s="12"/>
      <c r="D160" s="12"/>
      <c r="E160" s="478"/>
      <c r="F160" s="31" t="s">
        <v>3908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3846</v>
      </c>
      <c r="AE160" s="179" t="s">
        <v>5720</v>
      </c>
      <c r="AF160" s="180">
        <v>111.634</v>
      </c>
      <c r="AG160" s="180" t="s">
        <v>3834</v>
      </c>
      <c r="AH160" s="33" t="s">
        <v>5292</v>
      </c>
    </row>
    <row r="161" spans="2:34" ht="34.9" customHeight="1">
      <c r="B161" s="4"/>
      <c r="C161" s="7"/>
      <c r="D161" s="8"/>
      <c r="E161" s="8"/>
      <c r="F161" s="173" t="s">
        <v>3931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349"/>
      <c r="C162" s="350" t="s">
        <v>3730</v>
      </c>
      <c r="D162" s="348" t="s">
        <v>5367</v>
      </c>
      <c r="E162" s="180" t="s">
        <v>5388</v>
      </c>
      <c r="F162" s="123" t="s">
        <v>5705</v>
      </c>
      <c r="G162" s="45"/>
      <c r="H162" s="45"/>
      <c r="I162" s="45"/>
      <c r="J162" s="45"/>
      <c r="K162" s="45"/>
      <c r="L162" s="46"/>
      <c r="M162" s="58"/>
      <c r="N162" s="59"/>
      <c r="O162" s="59"/>
      <c r="P162" s="59"/>
      <c r="Q162" s="59"/>
      <c r="R162" s="59"/>
      <c r="S162" s="59"/>
      <c r="T162" s="60"/>
      <c r="U162" s="14"/>
      <c r="V162" s="14"/>
      <c r="W162" s="14"/>
      <c r="X162" s="14"/>
      <c r="Y162" s="14"/>
      <c r="Z162" s="14"/>
      <c r="AA162" s="14"/>
      <c r="AB162" s="14"/>
      <c r="AC162" s="14"/>
      <c r="AD162" s="124" t="s">
        <v>3732</v>
      </c>
      <c r="AE162" s="154"/>
      <c r="AF162" s="154"/>
      <c r="AG162" s="154"/>
      <c r="AH162" s="11"/>
    </row>
    <row r="163" spans="2:34" ht="49.9" customHeight="1">
      <c r="B163" s="5"/>
      <c r="C163" s="85"/>
      <c r="D163" s="85"/>
      <c r="E163" s="477" t="s">
        <v>5393</v>
      </c>
      <c r="F163" s="31" t="s">
        <v>3847</v>
      </c>
      <c r="G163" s="125" t="s">
        <v>1216</v>
      </c>
      <c r="H163" s="126"/>
      <c r="I163" s="126" t="str">
        <f>VLOOKUP($G163,'WM-AR'!$A$7:$AK$1630,34,FALSE)</f>
        <v>M3</v>
      </c>
      <c r="J163" s="126" t="str">
        <f>VLOOKUP($G163,'WM-AR'!$A$7:$AK$1630,4,FALSE)</f>
        <v>Concrete Work</v>
      </c>
      <c r="K163" s="126" t="str">
        <f>VLOOKUP($G163,'WM-AR'!$A$7:$AK$1630,6,FALSE)</f>
        <v>Substructure Work</v>
      </c>
      <c r="L163" s="126" t="str">
        <f>VLOOKUP($G163,'WM-AR'!$A$7:$AK$1630,8,FALSE)</f>
        <v>Structural Concrete</v>
      </c>
      <c r="M163" s="126">
        <f>VLOOKUP($G163,'WM-AR'!$A$7:$AK$1630,10,FALSE)</f>
        <v>0</v>
      </c>
      <c r="N163" s="126" t="str">
        <f>VLOOKUP($G163,'WM-AR'!$A$7:$AK$1630,12,FALSE)</f>
        <v>Cement Type-5</v>
      </c>
      <c r="O163" s="126" t="str">
        <f>VLOOKUP($G163,'WM-AR'!$A$7:$AK$1630,14,FALSE)</f>
        <v>20MPa &lt; F'c (Cylinder Strength) ≤ 25MPa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3723</v>
      </c>
      <c r="AE163" s="179" t="s">
        <v>3897</v>
      </c>
      <c r="AF163" s="182">
        <v>72.334000000000003</v>
      </c>
      <c r="AG163" s="182" t="s">
        <v>3834</v>
      </c>
      <c r="AH163" s="33"/>
    </row>
    <row r="164" spans="2:34" ht="49.9" customHeight="1">
      <c r="B164" s="4"/>
      <c r="C164" s="32"/>
      <c r="D164" s="32"/>
      <c r="E164" s="479"/>
      <c r="F164" s="31" t="s">
        <v>3848</v>
      </c>
      <c r="G164" s="125" t="s">
        <v>1228</v>
      </c>
      <c r="H164" s="126"/>
      <c r="I164" s="126" t="str">
        <f>VLOOKUP($G164,'WM-AR'!$A$7:$AK$1630,34,FALSE)</f>
        <v>TON</v>
      </c>
      <c r="J164" s="126" t="str">
        <f>VLOOKUP($G164,'WM-AR'!$A$7:$AK$1630,4,FALSE)</f>
        <v>Concrete Work</v>
      </c>
      <c r="K164" s="126" t="str">
        <f>VLOOKUP($G164,'WM-AR'!$A$7:$AK$1630,6,FALSE)</f>
        <v>Substructure Work</v>
      </c>
      <c r="L164" s="126" t="str">
        <f>VLOOKUP($G164,'WM-AR'!$A$7:$AK$1630,8,FALSE)</f>
        <v>Rebar Work</v>
      </c>
      <c r="M164" s="126" t="str">
        <f>VLOOKUP($G164,'WM-AR'!$A$7:$AK$1630,10,FALSE)</f>
        <v>Deformed Bar (Non-Coat.)</v>
      </c>
      <c r="N164" s="126">
        <f>VLOOKUP($G164,'WM-AR'!$A$7:$AK$1630,12,FALSE)</f>
        <v>0</v>
      </c>
      <c r="O164" s="126" t="str">
        <f>VLOOKUP($G164,'WM-AR'!$A$7:$AK$1630,14,FALSE)</f>
        <v>400MPa&lt;Fy≤470MPa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3724</v>
      </c>
      <c r="AE164" s="181" t="s">
        <v>3930</v>
      </c>
      <c r="AF164" s="180">
        <v>8.68</v>
      </c>
      <c r="AG164" s="180" t="s">
        <v>3840</v>
      </c>
      <c r="AH164" s="39" t="s">
        <v>3923</v>
      </c>
    </row>
    <row r="165" spans="2:34" ht="49.9" customHeight="1">
      <c r="B165" s="4"/>
      <c r="C165" s="32"/>
      <c r="D165" s="32"/>
      <c r="E165" s="478"/>
      <c r="F165" s="31" t="s">
        <v>3632</v>
      </c>
      <c r="G165" s="125" t="s">
        <v>1221</v>
      </c>
      <c r="H165" s="126"/>
      <c r="I165" s="126" t="str">
        <f>VLOOKUP($G165,'WM-AR'!$A$7:$AK$1630,34,FALSE)</f>
        <v>M2</v>
      </c>
      <c r="J165" s="126" t="str">
        <f>VLOOKUP($G165,'WM-AR'!$A$7:$AK$1630,4,FALSE)</f>
        <v>Concrete Work</v>
      </c>
      <c r="K165" s="126" t="str">
        <f>VLOOKUP($G165,'WM-AR'!$A$7:$AK$1630,6,FALSE)</f>
        <v>Substructure Work</v>
      </c>
      <c r="L165" s="126" t="str">
        <f>VLOOKUP($G165,'WM-AR'!$A$7:$AK$1630,8,FALSE)</f>
        <v>Form Work (3 times in use)</v>
      </c>
      <c r="M165" s="126" t="str">
        <f>VLOOKUP($G165,'WM-AR'!$A$7:$AK$1630,10,FALSE)</f>
        <v>Flat Form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Dressed Lumber, Plywood or Steel Form(Wood Planks are not Allowed) incl. Chamfer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40</v>
      </c>
      <c r="AE165" s="181" t="s">
        <v>3926</v>
      </c>
      <c r="AF165" s="180">
        <v>53.768000000000001</v>
      </c>
      <c r="AG165" s="180" t="s">
        <v>3835</v>
      </c>
      <c r="AH165" s="39"/>
    </row>
    <row r="166" spans="2:34" ht="49.9" customHeight="1">
      <c r="B166" s="4"/>
      <c r="C166" s="32"/>
      <c r="D166" s="32"/>
      <c r="E166" s="477" t="s">
        <v>5392</v>
      </c>
      <c r="F166" s="31" t="s">
        <v>3681</v>
      </c>
      <c r="G166" s="125" t="s">
        <v>2202</v>
      </c>
      <c r="H166" s="126"/>
      <c r="I166" s="126" t="str">
        <f>VLOOKUP($G166,'WM-AR'!$A$7:$AK$1630,34,FALSE)</f>
        <v>M2</v>
      </c>
      <c r="J166" s="126" t="str">
        <f>VLOOKUP($G166,'WM-AR'!$A$7:$AK$1630,4,FALSE)</f>
        <v>Concrete Work</v>
      </c>
      <c r="K166" s="126" t="str">
        <f>VLOOKUP($G166,'WM-AR'!$A$7:$AK$1630,6,FALSE)</f>
        <v>Concrete Protective Coating (U/G)</v>
      </c>
      <c r="L166" s="126" t="str">
        <f>VLOOKUP($G166,'WM-AR'!$A$7:$AK$1630,8,FALSE)</f>
        <v>Bitumen/Bituminous/Asphalt Coating</v>
      </c>
      <c r="M166" s="126">
        <f>VLOOKUP($G166,'WM-AR'!$A$7:$AK$1630,10,FALSE)</f>
        <v>0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3920</v>
      </c>
      <c r="AE166" s="181" t="s">
        <v>3932</v>
      </c>
      <c r="AF166" s="180">
        <v>185.28800000000001</v>
      </c>
      <c r="AG166" s="180" t="s">
        <v>3835</v>
      </c>
      <c r="AH166" s="39" t="s">
        <v>3934</v>
      </c>
    </row>
    <row r="167" spans="2:34" ht="49.9" customHeight="1">
      <c r="B167" s="4"/>
      <c r="C167" s="32"/>
      <c r="D167" s="32"/>
      <c r="E167" s="479"/>
      <c r="F167" s="31" t="s">
        <v>3682</v>
      </c>
      <c r="G167" s="125" t="s">
        <v>2206</v>
      </c>
      <c r="H167" s="126"/>
      <c r="I167" s="126" t="str">
        <f>VLOOKUP($G167,'WM-AR'!$A$7:$AK$1630,34,FALSE)</f>
        <v>M2</v>
      </c>
      <c r="J167" s="126" t="str">
        <f>VLOOKUP($G167,'WM-AR'!$A$7:$AK$1630,4,FALSE)</f>
        <v>Concrete Work</v>
      </c>
      <c r="K167" s="126" t="str">
        <f>VLOOKUP($G167,'WM-AR'!$A$7:$AK$1630,6,FALSE)</f>
        <v>Concrete Protective Coating (U/G)</v>
      </c>
      <c r="L167" s="126" t="str">
        <f>VLOOKUP($G167,'WM-AR'!$A$7:$AK$1630,8,FALSE)</f>
        <v>Sheet Membrane</v>
      </c>
      <c r="M167" s="126" t="str">
        <f>VLOOKUP($G167,'WM-AR'!$A$7:$AK$1630,10,FALSE)</f>
        <v>Adhesive Rubber Sheet or Bitumen Polyethylene Laminated Waterproofing Membrane</v>
      </c>
      <c r="N167" s="126">
        <f>VLOOKUP($G167,'WM-AR'!$A$7:$AK$1630,12,FALSE)</f>
        <v>0</v>
      </c>
      <c r="O167" s="126">
        <f>VLOOKUP($G167,'WM-AR'!$A$7:$AK$1630,14,FALSE)</f>
        <v>0</v>
      </c>
      <c r="P167" s="126">
        <f>VLOOKUP($G167,'WM-AR'!$A$7:$AK$1630,16,FALSE)</f>
        <v>0</v>
      </c>
      <c r="Q167" s="126">
        <f>VLOOKUP($G167,'WM-AR'!$A$7:$AK$1630,18,FALSE)</f>
        <v>0</v>
      </c>
      <c r="R167" s="126">
        <f>VLOOKUP($G167,'WM-AR'!$A$7:$AK$1630,20,FALSE)</f>
        <v>0</v>
      </c>
      <c r="S167" s="126">
        <f>VLOOKUP($G167,'WM-AR'!$A$7:$AK$1630,22,FALSE)</f>
        <v>0</v>
      </c>
      <c r="T167" s="126">
        <f>VLOOKUP($G167,'WM-AR'!$A$7:$AK$1630,24,FALSE)</f>
        <v>0</v>
      </c>
      <c r="U167" s="126">
        <f>VLOOKUP($G167,'WM-AR'!$A$7:$AK$1630,25,FALSE)</f>
        <v>0</v>
      </c>
      <c r="V167" s="126" t="str">
        <f>VLOOKUP($G167,'WM-AR'!$A$7:$AK$1630,26,FALSE)</f>
        <v>THK=(  )mm</v>
      </c>
      <c r="W167" s="126">
        <f>VLOOKUP($G167,'WM-AR'!$A$7:$AK$1630,27,FALSE)</f>
        <v>0</v>
      </c>
      <c r="X167" s="126">
        <f>VLOOKUP($G167,'WM-AR'!$A$7:$AK$1630,28,FALSE)</f>
        <v>0</v>
      </c>
      <c r="Y167" s="126">
        <f>VLOOKUP($G167,'WM-AR'!$A$7:$AK$1630,29,FALSE)</f>
        <v>0</v>
      </c>
      <c r="Z167" s="126">
        <f>VLOOKUP($G167,'WM-AR'!$A$7:$AK$1630,30,FALSE)</f>
        <v>0</v>
      </c>
      <c r="AA167" s="126">
        <f>VLOOKUP($G167,'WM-AR'!$A$7:$AK$1630,31,FALSE)</f>
        <v>0</v>
      </c>
      <c r="AB167" s="126">
        <f>VLOOKUP($G167,'WM-AR'!$A$7:$AK$1630,32,FALSE)</f>
        <v>0</v>
      </c>
      <c r="AC167" s="126">
        <f>VLOOKUP($G167,'WM-AR'!$A$7:$AK$1630,33,FALSE)</f>
        <v>0</v>
      </c>
      <c r="AD167" s="12" t="s">
        <v>4015</v>
      </c>
      <c r="AE167" s="181" t="s">
        <v>3927</v>
      </c>
      <c r="AF167" s="180">
        <v>119.52800000000001</v>
      </c>
      <c r="AG167" s="180" t="s">
        <v>3835</v>
      </c>
      <c r="AH167" s="39" t="s">
        <v>3934</v>
      </c>
    </row>
    <row r="168" spans="2:34" ht="49.9" customHeight="1">
      <c r="B168" s="4"/>
      <c r="C168" s="32"/>
      <c r="D168" s="32"/>
      <c r="E168" s="478"/>
      <c r="F168" s="31" t="s">
        <v>3684</v>
      </c>
      <c r="G168" s="125" t="s">
        <v>2209</v>
      </c>
      <c r="H168" s="126"/>
      <c r="I168" s="126" t="str">
        <f>VLOOKUP($G168,'WM-AR'!$A$7:$AK$1630,34,FALSE)</f>
        <v>M2</v>
      </c>
      <c r="J168" s="126" t="str">
        <f>VLOOKUP($G168,'WM-AR'!$A$7:$AK$1630,4,FALSE)</f>
        <v>Concrete Work</v>
      </c>
      <c r="K168" s="126" t="str">
        <f>VLOOKUP($G168,'WM-AR'!$A$7:$AK$1630,6,FALSE)</f>
        <v>Concrete Protective Coating (U/G)</v>
      </c>
      <c r="L168" s="126" t="str">
        <f>VLOOKUP($G168,'WM-AR'!$A$7:$AK$1630,8,FALSE)</f>
        <v>Memebrane Protection Board</v>
      </c>
      <c r="M168" s="126" t="str">
        <f>VLOOKUP($G168,'WM-AR'!$A$7:$AK$1630,10,FALSE)</f>
        <v>Bitumen Impregnated Fiberboard</v>
      </c>
      <c r="N168" s="126">
        <f>VLOOKUP($G168,'WM-AR'!$A$7:$AK$1630,12,FALSE)</f>
        <v>0</v>
      </c>
      <c r="O168" s="126">
        <f>VLOOKUP($G168,'WM-AR'!$A$7:$AK$1630,14,FALSE)</f>
        <v>0</v>
      </c>
      <c r="P168" s="126">
        <f>VLOOKUP($G168,'WM-AR'!$A$7:$AK$1630,16,FALSE)</f>
        <v>0</v>
      </c>
      <c r="Q168" s="126">
        <f>VLOOKUP($G168,'WM-AR'!$A$7:$AK$1630,18,FALSE)</f>
        <v>0</v>
      </c>
      <c r="R168" s="126">
        <f>VLOOKUP($G168,'WM-AR'!$A$7:$AK$1630,20,FALSE)</f>
        <v>0</v>
      </c>
      <c r="S168" s="126">
        <f>VLOOKUP($G168,'WM-AR'!$A$7:$AK$1630,22,FALSE)</f>
        <v>0</v>
      </c>
      <c r="T168" s="126">
        <f>VLOOKUP($G168,'WM-AR'!$A$7:$AK$1630,24,FALSE)</f>
        <v>0</v>
      </c>
      <c r="U168" s="126">
        <f>VLOOKUP($G168,'WM-AR'!$A$7:$AK$1630,25,FALSE)</f>
        <v>0</v>
      </c>
      <c r="V168" s="126" t="str">
        <f>VLOOKUP($G168,'WM-AR'!$A$7:$AK$1630,26,FALSE)</f>
        <v>THK=(  )mm</v>
      </c>
      <c r="W168" s="126">
        <f>VLOOKUP($G168,'WM-AR'!$A$7:$AK$1630,27,FALSE)</f>
        <v>0</v>
      </c>
      <c r="X168" s="126">
        <f>VLOOKUP($G168,'WM-AR'!$A$7:$AK$1630,28,FALSE)</f>
        <v>0</v>
      </c>
      <c r="Y168" s="126">
        <f>VLOOKUP($G168,'WM-AR'!$A$7:$AK$1630,29,FALSE)</f>
        <v>0</v>
      </c>
      <c r="Z168" s="126">
        <f>VLOOKUP($G168,'WM-AR'!$A$7:$AK$1630,30,FALSE)</f>
        <v>0</v>
      </c>
      <c r="AA168" s="126">
        <f>VLOOKUP($G168,'WM-AR'!$A$7:$AK$1630,31,FALSE)</f>
        <v>0</v>
      </c>
      <c r="AB168" s="126">
        <f>VLOOKUP($G168,'WM-AR'!$A$7:$AK$1630,32,FALSE)</f>
        <v>0</v>
      </c>
      <c r="AC168" s="126">
        <f>VLOOKUP($G168,'WM-AR'!$A$7:$AK$1630,33,FALSE)</f>
        <v>0</v>
      </c>
      <c r="AD168" s="12" t="s">
        <v>4014</v>
      </c>
      <c r="AE168" s="181" t="s">
        <v>3927</v>
      </c>
      <c r="AF168" s="180">
        <v>119.52800000000001</v>
      </c>
      <c r="AG168" s="180" t="s">
        <v>3835</v>
      </c>
      <c r="AH168" s="39" t="s">
        <v>3934</v>
      </c>
    </row>
    <row r="169" spans="2:34" ht="49.9" customHeight="1">
      <c r="B169" s="4"/>
      <c r="C169" s="12"/>
      <c r="D169" s="12"/>
      <c r="E169" s="477" t="s">
        <v>5391</v>
      </c>
      <c r="F169" s="31" t="s">
        <v>3906</v>
      </c>
      <c r="G169" s="125" t="s">
        <v>1078</v>
      </c>
      <c r="H169" s="126"/>
      <c r="I169" s="126" t="str">
        <f>VLOOKUP($G169,'WM-AR'!$A$7:$AK$1630,34,FALSE)</f>
        <v>M3</v>
      </c>
      <c r="J169" s="126" t="str">
        <f>VLOOKUP($G169,'WM-AR'!$A$7:$AK$1630,4,FALSE)</f>
        <v>Earth Work</v>
      </c>
      <c r="K169" s="126" t="str">
        <f>VLOOKUP($G169,'WM-AR'!$A$7:$AK$1630,6,FALSE)</f>
        <v>-</v>
      </c>
      <c r="L169" s="126" t="str">
        <f>VLOOKUP($G169,'WM-AR'!$A$7:$AK$1630,8,FALSE)</f>
        <v>Excavation</v>
      </c>
      <c r="M169" s="126" t="str">
        <f>VLOOKUP($G169,'WM-AR'!$A$7:$AK$1630,10,FALSE)</f>
        <v>Soil, Mech.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>
        <f>VLOOKUP($G169,'WM-AR'!$A$7:$AK$1630,20,FALSE)</f>
        <v>0</v>
      </c>
      <c r="S169" s="126" t="str">
        <f>VLOOKUP($G169,'WM-AR'!$A$7:$AK$1630,22,FALSE)</f>
        <v>2.0M &lt; D ≤ 4.0M</v>
      </c>
      <c r="T169" s="126">
        <f>VLOOKUP($G169,'WM-AR'!$A$7:$AK$1630,24,FALSE)</f>
        <v>0</v>
      </c>
      <c r="U169" s="126">
        <f>VLOOKUP($G169,'WM-AR'!$A$7:$AK$1630,25,FALSE)</f>
        <v>0</v>
      </c>
      <c r="V169" s="126">
        <f>VLOOKUP($G169,'WM-AR'!$A$7:$AK$1630,26,FALSE)</f>
        <v>0</v>
      </c>
      <c r="W169" s="126">
        <f>VLOOKUP($G169,'WM-AR'!$A$7:$AK$1630,27,FALSE)</f>
        <v>0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12" t="s">
        <v>3844</v>
      </c>
      <c r="AE169" s="179" t="s">
        <v>5291</v>
      </c>
      <c r="AF169" s="180">
        <v>261.00700000000001</v>
      </c>
      <c r="AG169" s="180" t="s">
        <v>3834</v>
      </c>
      <c r="AH169" s="33" t="s">
        <v>5292</v>
      </c>
    </row>
    <row r="170" spans="2:34" ht="49.9" customHeight="1">
      <c r="B170" s="4"/>
      <c r="C170" s="12"/>
      <c r="D170" s="12"/>
      <c r="E170" s="479"/>
      <c r="F170" s="31" t="s">
        <v>3907</v>
      </c>
      <c r="G170" s="125" t="s">
        <v>1086</v>
      </c>
      <c r="H170" s="126"/>
      <c r="I170" s="126" t="str">
        <f>VLOOKUP($G170,'WM-AR'!$A$7:$AK$1630,34,FALSE)</f>
        <v>M3</v>
      </c>
      <c r="J170" s="126" t="str">
        <f>VLOOKUP($G170,'WM-AR'!$A$7:$AK$1630,4,FALSE)</f>
        <v>Earth Work</v>
      </c>
      <c r="K170" s="126" t="str">
        <f>VLOOKUP($G170,'WM-AR'!$A$7:$AK$1630,6,FALSE)</f>
        <v>-</v>
      </c>
      <c r="L170" s="126" t="str">
        <f>VLOOKUP($G170,'WM-AR'!$A$7:$AK$1630,8,FALSE)</f>
        <v>Backfill</v>
      </c>
      <c r="M170" s="126" t="str">
        <f>VLOOKUP($G170,'WM-AR'!$A$7:$AK$1630,10,FALSE)</f>
        <v>Re-use, Soil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>
        <f>VLOOKUP($G170,'WM-AR'!$A$7:$AK$1630,26,FALSE)</f>
        <v>0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 t="str">
        <f>VLOOKUP($G170,'WM-AR'!$A$7:$AK$1630,30,FALSE)</f>
        <v>Compaction=(  )%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12" t="s">
        <v>3845</v>
      </c>
      <c r="AE170" s="179" t="s">
        <v>5719</v>
      </c>
      <c r="AF170" s="180">
        <v>211.20599999999999</v>
      </c>
      <c r="AG170" s="180" t="s">
        <v>3834</v>
      </c>
      <c r="AH170" s="33" t="s">
        <v>5292</v>
      </c>
    </row>
    <row r="171" spans="2:34" ht="49.9" customHeight="1">
      <c r="B171" s="4"/>
      <c r="C171" s="12"/>
      <c r="D171" s="12"/>
      <c r="E171" s="478"/>
      <c r="F171" s="31" t="s">
        <v>3908</v>
      </c>
      <c r="G171" s="125" t="s">
        <v>1090</v>
      </c>
      <c r="H171" s="126"/>
      <c r="I171" s="126" t="str">
        <f>VLOOKUP($G171,'WM-AR'!$A$7:$AK$1630,34,FALSE)</f>
        <v>M3</v>
      </c>
      <c r="J171" s="126" t="str">
        <f>VLOOKUP($G171,'WM-AR'!$A$7:$AK$1630,4,FALSE)</f>
        <v>Earth Work</v>
      </c>
      <c r="K171" s="126" t="str">
        <f>VLOOKUP($G171,'WM-AR'!$A$7:$AK$1630,6,FALSE)</f>
        <v>-</v>
      </c>
      <c r="L171" s="126" t="str">
        <f>VLOOKUP($G171,'WM-AR'!$A$7:$AK$1630,8,FALSE)</f>
        <v>Disposal</v>
      </c>
      <c r="M171" s="126" t="str">
        <f>VLOOKUP($G171,'WM-AR'!$A$7:$AK$1630,10,FALSE)</f>
        <v>Soil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>
        <f>VLOOKUP($G171,'WM-AR'!$A$7:$AK$1630,20,FALSE)</f>
        <v>0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>
        <f>VLOOKUP($G171,'WM-AR'!$A$7:$AK$1630,26,FALSE)</f>
        <v>0</v>
      </c>
      <c r="W171" s="126">
        <f>VLOOKUP($G171,'WM-AR'!$A$7:$AK$1630,27,FALSE)</f>
        <v>0</v>
      </c>
      <c r="X171" s="126" t="str">
        <f>VLOOKUP($G171,'WM-AR'!$A$7:$AK$1630,28,FALSE)</f>
        <v>Disposal Distance=Appx. (  )km from Site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12" t="s">
        <v>3846</v>
      </c>
      <c r="AE171" s="179" t="s">
        <v>5720</v>
      </c>
      <c r="AF171" s="180">
        <v>49.801000000000002</v>
      </c>
      <c r="AG171" s="180" t="s">
        <v>3834</v>
      </c>
      <c r="AH171" s="33" t="s">
        <v>5292</v>
      </c>
    </row>
    <row r="172" spans="2:34" ht="34.9" customHeight="1">
      <c r="B172" s="4"/>
      <c r="C172" s="7"/>
      <c r="D172" s="8"/>
      <c r="E172" s="8"/>
      <c r="F172" s="173" t="s">
        <v>3931</v>
      </c>
      <c r="G172" s="9"/>
      <c r="H172" s="14"/>
      <c r="I172" s="14"/>
      <c r="J172" s="14"/>
      <c r="K172" s="14"/>
      <c r="L172" s="14"/>
      <c r="M172" s="14"/>
      <c r="N172" s="14"/>
      <c r="O172" s="14"/>
      <c r="P172" s="14"/>
      <c r="Q172" s="14"/>
      <c r="R172" s="14"/>
      <c r="S172" s="14"/>
      <c r="T172" s="14"/>
      <c r="U172" s="14"/>
      <c r="V172" s="14"/>
      <c r="W172" s="14"/>
      <c r="X172" s="14"/>
      <c r="Y172" s="14"/>
      <c r="Z172" s="14"/>
      <c r="AA172" s="14"/>
      <c r="AB172" s="14"/>
      <c r="AC172" s="14"/>
      <c r="AD172" s="5"/>
      <c r="AE172" s="156"/>
      <c r="AF172" s="156"/>
      <c r="AG172" s="156"/>
      <c r="AH172" s="10"/>
    </row>
    <row r="173" spans="2:34" ht="34.9" customHeight="1">
      <c r="B173" s="349"/>
      <c r="C173" s="350" t="s">
        <v>3730</v>
      </c>
      <c r="D173" s="348" t="s">
        <v>5312</v>
      </c>
      <c r="E173" s="180" t="s">
        <v>5303</v>
      </c>
      <c r="F173" s="123" t="s">
        <v>5706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124" t="s">
        <v>3732</v>
      </c>
      <c r="AE173" s="154"/>
      <c r="AF173" s="154"/>
      <c r="AG173" s="154"/>
      <c r="AH173" s="11"/>
    </row>
    <row r="174" spans="2:34" ht="49.9" customHeight="1">
      <c r="B174" s="5"/>
      <c r="C174" s="85"/>
      <c r="D174" s="85"/>
      <c r="E174" s="477" t="s">
        <v>5393</v>
      </c>
      <c r="F174" s="31" t="s">
        <v>3847</v>
      </c>
      <c r="G174" s="125" t="s">
        <v>1216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Type-5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3723</v>
      </c>
      <c r="AE174" s="179" t="s">
        <v>3897</v>
      </c>
      <c r="AF174" s="182">
        <v>98.676000000000002</v>
      </c>
      <c r="AG174" s="182" t="s">
        <v>3834</v>
      </c>
      <c r="AH174" s="33"/>
    </row>
    <row r="175" spans="2:34" ht="49.9" customHeight="1">
      <c r="B175" s="4"/>
      <c r="C175" s="32"/>
      <c r="D175" s="32"/>
      <c r="E175" s="479"/>
      <c r="F175" s="31" t="s">
        <v>3848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3724</v>
      </c>
      <c r="AE175" s="181" t="s">
        <v>3930</v>
      </c>
      <c r="AF175" s="180">
        <v>11.840999999999999</v>
      </c>
      <c r="AG175" s="180" t="s">
        <v>3840</v>
      </c>
      <c r="AH175" s="39" t="s">
        <v>3923</v>
      </c>
    </row>
    <row r="176" spans="2:34" ht="49.9" customHeight="1">
      <c r="B176" s="4"/>
      <c r="C176" s="32"/>
      <c r="D176" s="32"/>
      <c r="E176" s="478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 t="s">
        <v>40</v>
      </c>
      <c r="AE176" s="181" t="s">
        <v>3926</v>
      </c>
      <c r="AF176" s="180">
        <v>58.167999999999999</v>
      </c>
      <c r="AG176" s="180" t="s">
        <v>3835</v>
      </c>
      <c r="AH176" s="39"/>
    </row>
    <row r="177" spans="2:34" ht="49.9" customHeight="1">
      <c r="B177" s="4"/>
      <c r="C177" s="32"/>
      <c r="D177" s="32"/>
      <c r="E177" s="477" t="s">
        <v>5392</v>
      </c>
      <c r="F177" s="31" t="s">
        <v>3681</v>
      </c>
      <c r="G177" s="125" t="s">
        <v>2202</v>
      </c>
      <c r="H177" s="126"/>
      <c r="I177" s="126" t="str">
        <f>VLOOKUP($G177,'WM-AR'!$A$7:$AK$1630,34,FALSE)</f>
        <v>M2</v>
      </c>
      <c r="J177" s="126" t="str">
        <f>VLOOKUP($G177,'WM-AR'!$A$7:$AK$1630,4,FALSE)</f>
        <v>Concrete Work</v>
      </c>
      <c r="K177" s="126" t="str">
        <f>VLOOKUP($G177,'WM-AR'!$A$7:$AK$1630,6,FALSE)</f>
        <v>Concrete Protective Coating (U/G)</v>
      </c>
      <c r="L177" s="126" t="str">
        <f>VLOOKUP($G177,'WM-AR'!$A$7:$AK$1630,8,FALSE)</f>
        <v>Bitumen/Bituminous/Asphalt Coating</v>
      </c>
      <c r="M177" s="126">
        <f>VLOOKUP($G177,'WM-AR'!$A$7:$AK$1630,10,FALSE)</f>
        <v>0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>
        <f>VLOOKUP($G177,'WM-AR'!$A$7:$AK$1630,20,FALSE)</f>
        <v>0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>
        <f>VLOOKUP($G177,'WM-AR'!$A$7:$AK$1630,26,FALSE)</f>
        <v>0</v>
      </c>
      <c r="W177" s="126">
        <f>VLOOKUP($G177,'WM-AR'!$A$7:$AK$1630,27,FALSE)</f>
        <v>0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12" t="s">
        <v>3920</v>
      </c>
      <c r="AE177" s="181" t="s">
        <v>3932</v>
      </c>
      <c r="AF177" s="180">
        <v>237.68799999999999</v>
      </c>
      <c r="AG177" s="180" t="s">
        <v>3835</v>
      </c>
      <c r="AH177" s="39" t="s">
        <v>3934</v>
      </c>
    </row>
    <row r="178" spans="2:34" ht="49.9" customHeight="1">
      <c r="B178" s="4"/>
      <c r="C178" s="32"/>
      <c r="D178" s="32"/>
      <c r="E178" s="479"/>
      <c r="F178" s="31" t="s">
        <v>3682</v>
      </c>
      <c r="G178" s="125" t="s">
        <v>2206</v>
      </c>
      <c r="H178" s="126"/>
      <c r="I178" s="126" t="str">
        <f>VLOOKUP($G178,'WM-AR'!$A$7:$AK$1630,34,FALSE)</f>
        <v>M2</v>
      </c>
      <c r="J178" s="126" t="str">
        <f>VLOOKUP($G178,'WM-AR'!$A$7:$AK$1630,4,FALSE)</f>
        <v>Concrete Work</v>
      </c>
      <c r="K178" s="126" t="str">
        <f>VLOOKUP($G178,'WM-AR'!$A$7:$AK$1630,6,FALSE)</f>
        <v>Concrete Protective Coating (U/G)</v>
      </c>
      <c r="L178" s="126" t="str">
        <f>VLOOKUP($G178,'WM-AR'!$A$7:$AK$1630,8,FALSE)</f>
        <v>Sheet Membrane</v>
      </c>
      <c r="M178" s="126" t="str">
        <f>VLOOKUP($G178,'WM-AR'!$A$7:$AK$1630,10,FALSE)</f>
        <v>Adhesive Rubber Sheet or Bitumen Polyethylene Laminated Waterproofing Membrane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12" t="s">
        <v>4015</v>
      </c>
      <c r="AE178" s="181" t="s">
        <v>3927</v>
      </c>
      <c r="AF178" s="180">
        <v>147.928</v>
      </c>
      <c r="AG178" s="180" t="s">
        <v>3835</v>
      </c>
      <c r="AH178" s="39" t="s">
        <v>3934</v>
      </c>
    </row>
    <row r="179" spans="2:34" ht="49.9" customHeight="1">
      <c r="B179" s="4"/>
      <c r="C179" s="32"/>
      <c r="D179" s="32"/>
      <c r="E179" s="478"/>
      <c r="F179" s="31" t="s">
        <v>3684</v>
      </c>
      <c r="G179" s="125" t="s">
        <v>2209</v>
      </c>
      <c r="H179" s="126"/>
      <c r="I179" s="126" t="str">
        <f>VLOOKUP($G179,'WM-AR'!$A$7:$AK$1630,34,FALSE)</f>
        <v>M2</v>
      </c>
      <c r="J179" s="126" t="str">
        <f>VLOOKUP($G179,'WM-AR'!$A$7:$AK$1630,4,FALSE)</f>
        <v>Concrete Work</v>
      </c>
      <c r="K179" s="126" t="str">
        <f>VLOOKUP($G179,'WM-AR'!$A$7:$AK$1630,6,FALSE)</f>
        <v>Concrete Protective Coating (U/G)</v>
      </c>
      <c r="L179" s="126" t="str">
        <f>VLOOKUP($G179,'WM-AR'!$A$7:$AK$1630,8,FALSE)</f>
        <v>Memebrane Protection Board</v>
      </c>
      <c r="M179" s="126" t="str">
        <f>VLOOKUP($G179,'WM-AR'!$A$7:$AK$1630,10,FALSE)</f>
        <v>Bitumen Impregnated Fiberboard</v>
      </c>
      <c r="N179" s="126">
        <f>VLOOKUP($G179,'WM-AR'!$A$7:$AK$1630,12,FALSE)</f>
        <v>0</v>
      </c>
      <c r="O179" s="126">
        <f>VLOOKUP($G179,'WM-AR'!$A$7:$AK$1630,14,FALSE)</f>
        <v>0</v>
      </c>
      <c r="P179" s="126">
        <f>VLOOKUP($G179,'WM-AR'!$A$7:$AK$1630,16,FALSE)</f>
        <v>0</v>
      </c>
      <c r="Q179" s="126">
        <f>VLOOKUP($G179,'WM-AR'!$A$7:$AK$1630,18,FALSE)</f>
        <v>0</v>
      </c>
      <c r="R179" s="126">
        <f>VLOOKUP($G179,'WM-AR'!$A$7:$AK$1630,20,FALSE)</f>
        <v>0</v>
      </c>
      <c r="S179" s="126">
        <f>VLOOKUP($G179,'WM-AR'!$A$7:$AK$1630,22,FALSE)</f>
        <v>0</v>
      </c>
      <c r="T179" s="126">
        <f>VLOOKUP($G179,'WM-AR'!$A$7:$AK$1630,24,FALSE)</f>
        <v>0</v>
      </c>
      <c r="U179" s="126">
        <f>VLOOKUP($G179,'WM-AR'!$A$7:$AK$1630,25,FALSE)</f>
        <v>0</v>
      </c>
      <c r="V179" s="126" t="str">
        <f>VLOOKUP($G179,'WM-AR'!$A$7:$AK$1630,26,FALSE)</f>
        <v>THK=(  )mm</v>
      </c>
      <c r="W179" s="126">
        <f>VLOOKUP($G179,'WM-AR'!$A$7:$AK$1630,27,FALSE)</f>
        <v>0</v>
      </c>
      <c r="X179" s="126">
        <f>VLOOKUP($G179,'WM-AR'!$A$7:$AK$1630,28,FALSE)</f>
        <v>0</v>
      </c>
      <c r="Y179" s="126">
        <f>VLOOKUP($G179,'WM-AR'!$A$7:$AK$1630,29,FALSE)</f>
        <v>0</v>
      </c>
      <c r="Z179" s="126">
        <f>VLOOKUP($G179,'WM-AR'!$A$7:$AK$1630,30,FALSE)</f>
        <v>0</v>
      </c>
      <c r="AA179" s="126">
        <f>VLOOKUP($G179,'WM-AR'!$A$7:$AK$1630,31,FALSE)</f>
        <v>0</v>
      </c>
      <c r="AB179" s="126">
        <f>VLOOKUP($G179,'WM-AR'!$A$7:$AK$1630,32,FALSE)</f>
        <v>0</v>
      </c>
      <c r="AC179" s="126">
        <f>VLOOKUP($G179,'WM-AR'!$A$7:$AK$1630,33,FALSE)</f>
        <v>0</v>
      </c>
      <c r="AD179" s="12" t="s">
        <v>4014</v>
      </c>
      <c r="AE179" s="181" t="s">
        <v>3927</v>
      </c>
      <c r="AF179" s="180">
        <v>147.928</v>
      </c>
      <c r="AG179" s="180" t="s">
        <v>3835</v>
      </c>
      <c r="AH179" s="39" t="s">
        <v>3934</v>
      </c>
    </row>
    <row r="180" spans="2:34" ht="49.9" customHeight="1">
      <c r="B180" s="4"/>
      <c r="C180" s="12"/>
      <c r="D180" s="12"/>
      <c r="E180" s="477" t="s">
        <v>5391</v>
      </c>
      <c r="F180" s="31" t="s">
        <v>3906</v>
      </c>
      <c r="G180" s="125" t="s">
        <v>1078</v>
      </c>
      <c r="H180" s="126"/>
      <c r="I180" s="126" t="str">
        <f>VLOOKUP($G180,'WM-AR'!$A$7:$AK$1630,34,FALSE)</f>
        <v>M3</v>
      </c>
      <c r="J180" s="126" t="str">
        <f>VLOOKUP($G180,'WM-AR'!$A$7:$AK$1630,4,FALSE)</f>
        <v>Earth Work</v>
      </c>
      <c r="K180" s="126" t="str">
        <f>VLOOKUP($G180,'WM-AR'!$A$7:$AK$1630,6,FALSE)</f>
        <v>-</v>
      </c>
      <c r="L180" s="126" t="str">
        <f>VLOOKUP($G180,'WM-AR'!$A$7:$AK$1630,8,FALSE)</f>
        <v>Excavation</v>
      </c>
      <c r="M180" s="126" t="str">
        <f>VLOOKUP($G180,'WM-AR'!$A$7:$AK$1630,10,FALSE)</f>
        <v>Soil, Mech.</v>
      </c>
      <c r="N180" s="126">
        <f>VLOOKUP($G180,'WM-AR'!$A$7:$AK$1630,12,FALSE)</f>
        <v>0</v>
      </c>
      <c r="O180" s="126">
        <f>VLOOKUP($G180,'WM-AR'!$A$7:$AK$1630,14,FALSE)</f>
        <v>0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 t="str">
        <f>VLOOKUP($G180,'WM-AR'!$A$7:$AK$1630,22,FALSE)</f>
        <v>2.0M &lt; D ≤ 4.0M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3844</v>
      </c>
      <c r="AE180" s="179" t="s">
        <v>5291</v>
      </c>
      <c r="AF180" s="180">
        <v>1026.567</v>
      </c>
      <c r="AG180" s="180" t="s">
        <v>3834</v>
      </c>
      <c r="AH180" s="33" t="s">
        <v>5292</v>
      </c>
    </row>
    <row r="181" spans="2:34" ht="49.9" customHeight="1">
      <c r="B181" s="4"/>
      <c r="C181" s="12"/>
      <c r="D181" s="12"/>
      <c r="E181" s="479"/>
      <c r="F181" s="31" t="s">
        <v>3907</v>
      </c>
      <c r="G181" s="125" t="s">
        <v>1086</v>
      </c>
      <c r="H181" s="126"/>
      <c r="I181" s="126" t="str">
        <f>VLOOKUP($G181,'WM-AR'!$A$7:$AK$1630,34,FALSE)</f>
        <v>M3</v>
      </c>
      <c r="J181" s="126" t="str">
        <f>VLOOKUP($G181,'WM-AR'!$A$7:$AK$1630,4,FALSE)</f>
        <v>Earth Work</v>
      </c>
      <c r="K181" s="126" t="str">
        <f>VLOOKUP($G181,'WM-AR'!$A$7:$AK$1630,6,FALSE)</f>
        <v>-</v>
      </c>
      <c r="L181" s="126" t="str">
        <f>VLOOKUP($G181,'WM-AR'!$A$7:$AK$1630,8,FALSE)</f>
        <v>Backfill</v>
      </c>
      <c r="M181" s="126" t="str">
        <f>VLOOKUP($G181,'WM-AR'!$A$7:$AK$1630,10,FALSE)</f>
        <v>Re-use, Soil</v>
      </c>
      <c r="N181" s="126">
        <f>VLOOKUP($G181,'WM-AR'!$A$7:$AK$1630,12,FALSE)</f>
        <v>0</v>
      </c>
      <c r="O181" s="126">
        <f>VLOOKUP($G181,'WM-AR'!$A$7:$AK$1630,14,FALSE)</f>
        <v>0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 t="str">
        <f>VLOOKUP($G181,'WM-AR'!$A$7:$AK$1630,30,FALSE)</f>
        <v>Compaction=(  )%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3845</v>
      </c>
      <c r="AE181" s="179" t="s">
        <v>5719</v>
      </c>
      <c r="AF181" s="180">
        <v>906.34199999999998</v>
      </c>
      <c r="AG181" s="180" t="s">
        <v>3834</v>
      </c>
      <c r="AH181" s="33" t="s">
        <v>5292</v>
      </c>
    </row>
    <row r="182" spans="2:34" ht="49.9" customHeight="1">
      <c r="B182" s="4"/>
      <c r="C182" s="12"/>
      <c r="D182" s="12"/>
      <c r="E182" s="478"/>
      <c r="F182" s="31" t="s">
        <v>3908</v>
      </c>
      <c r="G182" s="125" t="s">
        <v>1090</v>
      </c>
      <c r="H182" s="126"/>
      <c r="I182" s="126" t="str">
        <f>VLOOKUP($G182,'WM-AR'!$A$7:$AK$1630,34,FALSE)</f>
        <v>M3</v>
      </c>
      <c r="J182" s="126" t="str">
        <f>VLOOKUP($G182,'WM-AR'!$A$7:$AK$1630,4,FALSE)</f>
        <v>Earth Work</v>
      </c>
      <c r="K182" s="126" t="str">
        <f>VLOOKUP($G182,'WM-AR'!$A$7:$AK$1630,6,FALSE)</f>
        <v>-</v>
      </c>
      <c r="L182" s="126" t="str">
        <f>VLOOKUP($G182,'WM-AR'!$A$7:$AK$1630,8,FALSE)</f>
        <v>Disposal</v>
      </c>
      <c r="M182" s="126" t="str">
        <f>VLOOKUP($G182,'WM-AR'!$A$7:$AK$1630,10,FALSE)</f>
        <v>Soil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>
        <f>VLOOKUP($G182,'WM-AR'!$A$7:$AK$1630,20,FALSE)</f>
        <v>0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 t="str">
        <f>VLOOKUP($G182,'WM-AR'!$A$7:$AK$1630,28,FALSE)</f>
        <v>Disposal Distance=Appx. (  )km from Site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 t="s">
        <v>3846</v>
      </c>
      <c r="AE182" s="179" t="s">
        <v>5720</v>
      </c>
      <c r="AF182" s="180">
        <v>120.22499999999999</v>
      </c>
      <c r="AG182" s="180" t="s">
        <v>3834</v>
      </c>
      <c r="AH182" s="33" t="s">
        <v>5292</v>
      </c>
    </row>
    <row r="183" spans="2:34" ht="34.9" customHeight="1">
      <c r="B183" s="4"/>
      <c r="C183" s="7"/>
      <c r="D183" s="8"/>
      <c r="E183" s="8"/>
      <c r="F183" s="173" t="s">
        <v>3931</v>
      </c>
      <c r="G183" s="9"/>
      <c r="H183" s="14"/>
      <c r="I183" s="14"/>
      <c r="J183" s="14"/>
      <c r="K183" s="14"/>
      <c r="L183" s="14"/>
      <c r="M183" s="14"/>
      <c r="N183" s="14"/>
      <c r="O183" s="14"/>
      <c r="P183" s="14"/>
      <c r="Q183" s="14"/>
      <c r="R183" s="14"/>
      <c r="S183" s="14"/>
      <c r="T183" s="14"/>
      <c r="U183" s="14"/>
      <c r="V183" s="14"/>
      <c r="W183" s="14"/>
      <c r="X183" s="14"/>
      <c r="Y183" s="14"/>
      <c r="Z183" s="14"/>
      <c r="AA183" s="14"/>
      <c r="AB183" s="14"/>
      <c r="AC183" s="14"/>
      <c r="AD183" s="5"/>
      <c r="AE183" s="156"/>
      <c r="AF183" s="156"/>
      <c r="AG183" s="156"/>
      <c r="AH183" s="10"/>
    </row>
    <row r="184" spans="2:34" ht="34.9" customHeight="1">
      <c r="B184" s="19">
        <v>4.5</v>
      </c>
      <c r="C184" s="61" t="s">
        <v>4792</v>
      </c>
      <c r="D184" s="61"/>
      <c r="E184" s="61"/>
      <c r="F184" s="20"/>
      <c r="G184" s="38"/>
      <c r="H184" s="413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2"/>
      <c r="AE184" s="23"/>
      <c r="AF184" s="23"/>
      <c r="AG184" s="23"/>
      <c r="AH184" s="23"/>
    </row>
    <row r="185" spans="2:34" ht="33" customHeight="1">
      <c r="B185" s="185"/>
      <c r="C185" s="186"/>
      <c r="D185" s="186"/>
      <c r="E185" s="186"/>
      <c r="F185" s="191" t="s">
        <v>4793</v>
      </c>
      <c r="G185" s="187"/>
      <c r="H185" s="187"/>
      <c r="I185" s="188"/>
      <c r="J185" s="188"/>
      <c r="K185" s="188"/>
      <c r="L185" s="188"/>
      <c r="M185" s="188"/>
      <c r="N185" s="188"/>
      <c r="O185" s="188"/>
      <c r="P185" s="188"/>
      <c r="Q185" s="188"/>
      <c r="R185" s="188"/>
      <c r="S185" s="188"/>
      <c r="T185" s="188"/>
      <c r="U185" s="188"/>
      <c r="V185" s="188"/>
      <c r="W185" s="188"/>
      <c r="X185" s="188"/>
      <c r="Y185" s="188"/>
      <c r="Z185" s="188"/>
      <c r="AA185" s="188"/>
      <c r="AB185" s="188"/>
      <c r="AC185" s="188"/>
      <c r="AD185" s="189"/>
      <c r="AE185" s="189"/>
      <c r="AF185" s="189"/>
      <c r="AG185" s="189"/>
      <c r="AH185" s="190"/>
    </row>
    <row r="186" spans="2:34" ht="34.9" customHeight="1">
      <c r="B186" s="349"/>
      <c r="C186" s="350" t="s">
        <v>3730</v>
      </c>
      <c r="D186" s="348" t="s">
        <v>5312</v>
      </c>
      <c r="E186" s="180" t="s">
        <v>5928</v>
      </c>
      <c r="F186" s="123" t="s">
        <v>4794</v>
      </c>
      <c r="G186" s="45"/>
      <c r="H186" s="45"/>
      <c r="I186" s="45"/>
      <c r="J186" s="45"/>
      <c r="K186" s="45"/>
      <c r="L186" s="46"/>
      <c r="M186" s="58"/>
      <c r="N186" s="59"/>
      <c r="O186" s="59"/>
      <c r="P186" s="59"/>
      <c r="Q186" s="59"/>
      <c r="R186" s="59"/>
      <c r="S186" s="59"/>
      <c r="T186" s="60"/>
      <c r="U186" s="14"/>
      <c r="V186" s="14"/>
      <c r="W186" s="14"/>
      <c r="X186" s="14"/>
      <c r="Y186" s="14"/>
      <c r="Z186" s="14"/>
      <c r="AA186" s="14"/>
      <c r="AB186" s="14"/>
      <c r="AC186" s="14"/>
      <c r="AD186" s="124" t="s">
        <v>3741</v>
      </c>
      <c r="AE186" s="159"/>
      <c r="AF186" s="159"/>
      <c r="AG186" s="159"/>
      <c r="AH186" s="11"/>
    </row>
    <row r="187" spans="2:34" ht="49.9" customHeight="1">
      <c r="B187" s="5"/>
      <c r="C187" s="85"/>
      <c r="D187" s="85"/>
      <c r="E187" s="85"/>
      <c r="F187" s="31" t="s">
        <v>3739</v>
      </c>
      <c r="G187" s="125" t="s">
        <v>1159</v>
      </c>
      <c r="H187" s="126"/>
      <c r="I187" s="126" t="str">
        <f>VLOOKUP($G187,'WM-AR'!$A$7:$AK$1630,34,FALSE)</f>
        <v>M</v>
      </c>
      <c r="J187" s="126" t="str">
        <f>VLOOKUP($G187,'WM-AR'!$A$7:$AK$1630,4,FALSE)</f>
        <v>Pile Work</v>
      </c>
      <c r="K187" s="126" t="str">
        <f>VLOOKUP($G187,'WM-AR'!$A$7:$AK$1630,6,FALSE)</f>
        <v>Piling Work</v>
      </c>
      <c r="L187" s="126" t="str">
        <f>VLOOKUP($G187,'WM-AR'!$A$7:$AK$1630,8,FALSE)</f>
        <v>Steel Pipe Pile Work</v>
      </c>
      <c r="M187" s="126" t="str">
        <f>VLOOKUP($G187,'WM-AR'!$A$7:$AK$1630,10,FALSE)</f>
        <v>Direct Driving</v>
      </c>
      <c r="N187" s="126">
        <f>VLOOKUP($G187,'WM-AR'!$A$7:$AK$1630,12,FALSE)</f>
        <v>0</v>
      </c>
      <c r="O187" s="126">
        <f>VLOOKUP($G187,'WM-AR'!$A$7:$AK$1630,14,FALSE)</f>
        <v>0</v>
      </c>
      <c r="P187" s="126">
        <f>VLOOKUP($G187,'WM-AR'!$A$7:$AK$1630,16,FALSE)</f>
        <v>0</v>
      </c>
      <c r="Q187" s="126">
        <f>VLOOKUP($G187,'WM-AR'!$A$7:$AK$1630,18,FALSE)</f>
        <v>0</v>
      </c>
      <c r="R187" s="126" t="str">
        <f>VLOOKUP($G187,'WM-AR'!$A$7:$AK$1630,20,FALSE)</f>
        <v>Including Pile Connection and Joint Welding Work</v>
      </c>
      <c r="S187" s="126">
        <f>VLOOKUP($G187,'WM-AR'!$A$7:$AK$1630,22,FALSE)</f>
        <v>0</v>
      </c>
      <c r="T187" s="126">
        <f>VLOOKUP($G187,'WM-AR'!$A$7:$AK$1630,24,FALSE)</f>
        <v>0</v>
      </c>
      <c r="U187" s="126">
        <f>VLOOKUP($G187,'WM-AR'!$A$7:$AK$1630,25,FALSE)</f>
        <v>0</v>
      </c>
      <c r="V187" s="126" t="str">
        <f>VLOOKUP($G187,'WM-AR'!$A$7:$AK$1630,26,FALSE)</f>
        <v>D=(  )mm / THK=(  )mm</v>
      </c>
      <c r="W187" s="126" t="str">
        <f>VLOOKUP($G187,'WM-AR'!$A$7:$AK$1630,27,FALSE)</f>
        <v>Pile Length per Hole=(  )M</v>
      </c>
      <c r="X187" s="126">
        <f>VLOOKUP($G187,'WM-AR'!$A$7:$AK$1630,28,FALSE)</f>
        <v>0</v>
      </c>
      <c r="Y187" s="126">
        <f>VLOOKUP($G187,'WM-AR'!$A$7:$AK$1630,29,FALSE)</f>
        <v>0</v>
      </c>
      <c r="Z187" s="126">
        <f>VLOOKUP($G187,'WM-AR'!$A$7:$AK$1630,30,FALSE)</f>
        <v>0</v>
      </c>
      <c r="AA187" s="126">
        <f>VLOOKUP($G187,'WM-AR'!$A$7:$AK$1630,31,FALSE)</f>
        <v>0</v>
      </c>
      <c r="AB187" s="126">
        <f>VLOOKUP($G187,'WM-AR'!$A$7:$AK$1630,32,FALSE)</f>
        <v>0</v>
      </c>
      <c r="AC187" s="126">
        <f>VLOOKUP($G187,'WM-AR'!$A$7:$AK$1630,33,FALSE)</f>
        <v>0</v>
      </c>
      <c r="AD187" s="5" t="s">
        <v>3738</v>
      </c>
      <c r="AE187" s="179" t="s">
        <v>5793</v>
      </c>
      <c r="AF187" s="182">
        <v>1690</v>
      </c>
      <c r="AG187" s="182" t="s">
        <v>4937</v>
      </c>
      <c r="AH187" s="10"/>
    </row>
    <row r="188" spans="2:34" ht="49.9" customHeight="1">
      <c r="B188" s="4"/>
      <c r="C188" s="7"/>
      <c r="D188" s="7"/>
      <c r="E188" s="7"/>
      <c r="F188" s="31" t="s">
        <v>3740</v>
      </c>
      <c r="G188" s="125" t="s">
        <v>2039</v>
      </c>
      <c r="H188" s="126"/>
      <c r="I188" s="126" t="str">
        <f>VLOOKUP($G188,'WM-AR'!$A$7:$AK$1630,34,FALSE)</f>
        <v>EA</v>
      </c>
      <c r="J188" s="126" t="str">
        <f>VLOOKUP($G188,'WM-AR'!$A$7:$AK$1630,4,FALSE)</f>
        <v>Pile Work</v>
      </c>
      <c r="K188" s="126" t="str">
        <f>VLOOKUP($G188,'WM-AR'!$A$7:$AK$1630,6,FALSE)</f>
        <v>Pile Head Treatment</v>
      </c>
      <c r="L188" s="126" t="str">
        <f>VLOOKUP($G188,'WM-AR'!$A$7:$AK$1630,8,FALSE)</f>
        <v>Steel Pipe Pile Work</v>
      </c>
      <c r="M188" s="126">
        <f>VLOOKUP($G188,'WM-AR'!$A$7:$AK$1630,10,FALSE)</f>
        <v>0</v>
      </c>
      <c r="N188" s="126">
        <f>VLOOKUP($G188,'WM-AR'!$A$7:$AK$1630,12,FALSE)</f>
        <v>0</v>
      </c>
      <c r="O188" s="126">
        <f>VLOOKUP($G188,'WM-AR'!$A$7:$AK$1630,14,FALSE)</f>
        <v>0</v>
      </c>
      <c r="P188" s="126">
        <f>VLOOKUP($G188,'WM-AR'!$A$7:$AK$1630,16,FALSE)</f>
        <v>0</v>
      </c>
      <c r="Q188" s="126">
        <f>VLOOKUP($G188,'WM-AR'!$A$7:$AK$1630,18,FALSE)</f>
        <v>0</v>
      </c>
      <c r="R188" s="126">
        <f>VLOOKUP($G188,'WM-AR'!$A$7:$AK$1630,20,FALSE)</f>
        <v>0</v>
      </c>
      <c r="S188" s="126">
        <f>VLOOKUP($G188,'WM-AR'!$A$7:$AK$1630,22,FALSE)</f>
        <v>0</v>
      </c>
      <c r="T188" s="126">
        <f>VLOOKUP($G188,'WM-AR'!$A$7:$AK$1630,24,FALSE)</f>
        <v>0</v>
      </c>
      <c r="U188" s="126">
        <f>VLOOKUP($G188,'WM-AR'!$A$7:$AK$1630,25,FALSE)</f>
        <v>0</v>
      </c>
      <c r="V188" s="126" t="str">
        <f>VLOOKUP($G188,'WM-AR'!$A$7:$AK$1630,26,FALSE)</f>
        <v>D=(  )mm / THK=(  )mm</v>
      </c>
      <c r="W188" s="126">
        <f>VLOOKUP($G188,'WM-AR'!$A$7:$AK$1630,27,FALSE)</f>
        <v>0</v>
      </c>
      <c r="X188" s="126">
        <f>VLOOKUP($G188,'WM-AR'!$A$7:$AK$1630,28,FALSE)</f>
        <v>0</v>
      </c>
      <c r="Y188" s="126">
        <f>VLOOKUP($G188,'WM-AR'!$A$7:$AK$1630,29,FALSE)</f>
        <v>0</v>
      </c>
      <c r="Z188" s="126">
        <f>VLOOKUP($G188,'WM-AR'!$A$7:$AK$1630,30,FALSE)</f>
        <v>0</v>
      </c>
      <c r="AA188" s="126">
        <f>VLOOKUP($G188,'WM-AR'!$A$7:$AK$1630,31,FALSE)</f>
        <v>0</v>
      </c>
      <c r="AB188" s="126">
        <f>VLOOKUP($G188,'WM-AR'!$A$7:$AK$1630,32,FALSE)</f>
        <v>0</v>
      </c>
      <c r="AC188" s="126">
        <f>VLOOKUP($G188,'WM-AR'!$A$7:$AK$1630,33,FALSE)</f>
        <v>0</v>
      </c>
      <c r="AD188" s="5" t="s">
        <v>3738</v>
      </c>
      <c r="AE188" s="179" t="s">
        <v>5794</v>
      </c>
      <c r="AF188" s="182">
        <v>169</v>
      </c>
      <c r="AG188" s="182" t="s">
        <v>4938</v>
      </c>
      <c r="AH188" s="10"/>
    </row>
    <row r="189" spans="2:34" ht="34.9" customHeight="1">
      <c r="B189" s="4"/>
      <c r="C189" s="7"/>
      <c r="D189" s="8"/>
      <c r="E189" s="8"/>
      <c r="F189" s="8"/>
      <c r="G189" s="9"/>
      <c r="H189" s="14"/>
      <c r="I189" s="14"/>
      <c r="J189" s="14"/>
      <c r="K189" s="14"/>
      <c r="L189" s="14"/>
      <c r="M189" s="14"/>
      <c r="N189" s="14"/>
      <c r="O189" s="14"/>
      <c r="P189" s="14"/>
      <c r="Q189" s="14"/>
      <c r="R189" s="14"/>
      <c r="S189" s="14"/>
      <c r="T189" s="14"/>
      <c r="U189" s="14"/>
      <c r="V189" s="14"/>
      <c r="W189" s="14"/>
      <c r="X189" s="14"/>
      <c r="Y189" s="14"/>
      <c r="Z189" s="14"/>
      <c r="AA189" s="14"/>
      <c r="AB189" s="14"/>
      <c r="AC189" s="14"/>
      <c r="AD189" s="5"/>
      <c r="AE189" s="156"/>
      <c r="AF189" s="156"/>
      <c r="AG189" s="156"/>
      <c r="AH189" s="10"/>
    </row>
    <row r="190" spans="2:34" ht="34.9" customHeight="1">
      <c r="B190" s="349"/>
      <c r="C190" s="350" t="s">
        <v>3730</v>
      </c>
      <c r="D190" s="348"/>
      <c r="E190" s="180"/>
      <c r="F190" s="123" t="s">
        <v>4796</v>
      </c>
      <c r="G190" s="45"/>
      <c r="H190" s="45"/>
      <c r="I190" s="45"/>
      <c r="J190" s="45"/>
      <c r="K190" s="45"/>
      <c r="L190" s="46"/>
      <c r="M190" s="58"/>
      <c r="N190" s="59"/>
      <c r="O190" s="59"/>
      <c r="P190" s="59"/>
      <c r="Q190" s="59"/>
      <c r="R190" s="59"/>
      <c r="S190" s="59"/>
      <c r="T190" s="60"/>
      <c r="U190" s="14"/>
      <c r="V190" s="14"/>
      <c r="W190" s="14"/>
      <c r="X190" s="14"/>
      <c r="Y190" s="14"/>
      <c r="Z190" s="14"/>
      <c r="AA190" s="14"/>
      <c r="AB190" s="14"/>
      <c r="AC190" s="14"/>
      <c r="AD190" s="124" t="s">
        <v>3935</v>
      </c>
      <c r="AE190" s="159"/>
      <c r="AF190" s="159"/>
      <c r="AG190" s="159"/>
      <c r="AH190" s="11"/>
    </row>
    <row r="191" spans="2:34" ht="49.9" customHeight="1">
      <c r="B191" s="5"/>
      <c r="C191" s="85"/>
      <c r="D191" s="85"/>
      <c r="E191" s="85"/>
      <c r="F191" s="31" t="s">
        <v>3816</v>
      </c>
      <c r="G191" s="125" t="s">
        <v>1148</v>
      </c>
      <c r="H191" s="126"/>
      <c r="I191" s="126" t="str">
        <f>VLOOKUP($G191,'WM-AR'!$A$7:$AK$1630,34,FALSE)</f>
        <v>M</v>
      </c>
      <c r="J191" s="126" t="str">
        <f>VLOOKUP($G191,'WM-AR'!$A$7:$AK$1630,4,FALSE)</f>
        <v>Pile Work</v>
      </c>
      <c r="K191" s="126" t="str">
        <f>VLOOKUP($G191,'WM-AR'!$A$7:$AK$1630,6,FALSE)</f>
        <v>Piling Work</v>
      </c>
      <c r="L191" s="126" t="str">
        <f>VLOOKUP($G191,'WM-AR'!$A$7:$AK$1630,8,FALSE)</f>
        <v>Pretensioned High-strength Concrete Pile (Type-A)</v>
      </c>
      <c r="M191" s="126" t="str">
        <f>VLOOKUP($G191,'WM-AR'!$A$7:$AK$1630,10,FALSE)</f>
        <v>Soil Cement Injected Precast(S.I.P) Pile Method</v>
      </c>
      <c r="N191" s="126">
        <f>VLOOKUP($G191,'WM-AR'!$A$7:$AK$1630,12,FALSE)</f>
        <v>0</v>
      </c>
      <c r="O191" s="126">
        <f>VLOOKUP($G191,'WM-AR'!$A$7:$AK$1630,14,FALSE)</f>
        <v>0</v>
      </c>
      <c r="P191" s="126">
        <f>VLOOKUP($G191,'WM-AR'!$A$7:$AK$1630,16,FALSE)</f>
        <v>0</v>
      </c>
      <c r="Q191" s="126">
        <f>VLOOKUP($G191,'WM-AR'!$A$7:$AK$1630,18,FALSE)</f>
        <v>0</v>
      </c>
      <c r="R191" s="126" t="str">
        <f>VLOOKUP($G191,'WM-AR'!$A$7:$AK$1630,20,FALSE)</f>
        <v>Including Pile Connection and Joint Welding Work</v>
      </c>
      <c r="S191" s="126">
        <f>VLOOKUP($G191,'WM-AR'!$A$7:$AK$1630,22,FALSE)</f>
        <v>0</v>
      </c>
      <c r="T191" s="126">
        <f>VLOOKUP($G191,'WM-AR'!$A$7:$AK$1630,24,FALSE)</f>
        <v>0</v>
      </c>
      <c r="U191" s="126">
        <f>VLOOKUP($G191,'WM-AR'!$A$7:$AK$1630,25,FALSE)</f>
        <v>0</v>
      </c>
      <c r="V191" s="126" t="str">
        <f>VLOOKUP($G191,'WM-AR'!$A$7:$AK$1630,26,FALSE)</f>
        <v>DIA=(  )mm</v>
      </c>
      <c r="W191" s="126" t="str">
        <f>VLOOKUP($G191,'WM-AR'!$A$7:$AK$1630,27,FALSE)</f>
        <v>Pile Length per Hole=(  )M</v>
      </c>
      <c r="X191" s="126">
        <f>VLOOKUP($G191,'WM-AR'!$A$7:$AK$1630,28,FALSE)</f>
        <v>0</v>
      </c>
      <c r="Y191" s="126">
        <f>VLOOKUP($G191,'WM-AR'!$A$7:$AK$1630,29,FALSE)</f>
        <v>0</v>
      </c>
      <c r="Z191" s="126">
        <f>VLOOKUP($G191,'WM-AR'!$A$7:$AK$1630,30,FALSE)</f>
        <v>0</v>
      </c>
      <c r="AA191" s="126">
        <f>VLOOKUP($G191,'WM-AR'!$A$7:$AK$1630,31,FALSE)</f>
        <v>0</v>
      </c>
      <c r="AB191" s="126">
        <f>VLOOKUP($G191,'WM-AR'!$A$7:$AK$1630,32,FALSE)</f>
        <v>0</v>
      </c>
      <c r="AC191" s="126">
        <f>VLOOKUP($G191,'WM-AR'!$A$7:$AK$1630,33,FALSE)</f>
        <v>0</v>
      </c>
      <c r="AD191" s="5" t="s">
        <v>3815</v>
      </c>
      <c r="AE191" s="179" t="s">
        <v>5793</v>
      </c>
      <c r="AF191" s="182"/>
      <c r="AG191" s="182" t="s">
        <v>4937</v>
      </c>
      <c r="AH191" s="10"/>
    </row>
    <row r="192" spans="2:34" ht="49.9" customHeight="1">
      <c r="B192" s="4"/>
      <c r="C192" s="7"/>
      <c r="D192" s="7"/>
      <c r="E192" s="7"/>
      <c r="F192" s="31" t="s">
        <v>3817</v>
      </c>
      <c r="G192" s="125" t="s">
        <v>2035</v>
      </c>
      <c r="H192" s="126"/>
      <c r="I192" s="126" t="str">
        <f>VLOOKUP($G192,'WM-AR'!$A$7:$AK$1630,34,FALSE)</f>
        <v>EA</v>
      </c>
      <c r="J192" s="126" t="str">
        <f>VLOOKUP($G192,'WM-AR'!$A$7:$AK$1630,4,FALSE)</f>
        <v>Pile Work</v>
      </c>
      <c r="K192" s="126" t="str">
        <f>VLOOKUP($G192,'WM-AR'!$A$7:$AK$1630,6,FALSE)</f>
        <v>Pile Head Treatment</v>
      </c>
      <c r="L192" s="126" t="str">
        <f>VLOOKUP($G192,'WM-AR'!$A$7:$AK$1630,8,FALSE)</f>
        <v>Pretensioned High-strength Concrete Pile (Type-A)</v>
      </c>
      <c r="M192" s="126">
        <f>VLOOKUP($G192,'WM-AR'!$A$7:$AK$1630,10,FALSE)</f>
        <v>0</v>
      </c>
      <c r="N192" s="126">
        <f>VLOOKUP($G192,'WM-AR'!$A$7:$AK$1630,12,FALSE)</f>
        <v>0</v>
      </c>
      <c r="O192" s="126">
        <f>VLOOKUP($G192,'WM-AR'!$A$7:$AK$1630,14,FALSE)</f>
        <v>0</v>
      </c>
      <c r="P192" s="126">
        <f>VLOOKUP($G192,'WM-AR'!$A$7:$AK$1630,16,FALSE)</f>
        <v>0</v>
      </c>
      <c r="Q192" s="126">
        <f>VLOOKUP($G192,'WM-AR'!$A$7:$AK$1630,18,FALSE)</f>
        <v>0</v>
      </c>
      <c r="R192" s="126">
        <f>VLOOKUP($G192,'WM-AR'!$A$7:$AK$1630,20,FALSE)</f>
        <v>0</v>
      </c>
      <c r="S192" s="126">
        <f>VLOOKUP($G192,'WM-AR'!$A$7:$AK$1630,22,FALSE)</f>
        <v>0</v>
      </c>
      <c r="T192" s="126">
        <f>VLOOKUP($G192,'WM-AR'!$A$7:$AK$1630,24,FALSE)</f>
        <v>0</v>
      </c>
      <c r="U192" s="126">
        <f>VLOOKUP($G192,'WM-AR'!$A$7:$AK$1630,25,FALSE)</f>
        <v>0</v>
      </c>
      <c r="V192" s="126" t="str">
        <f>VLOOKUP($G192,'WM-AR'!$A$7:$AK$1630,26,FALSE)</f>
        <v>DIA=(  )mm</v>
      </c>
      <c r="W192" s="126">
        <f>VLOOKUP($G192,'WM-AR'!$A$7:$AK$1630,27,FALSE)</f>
        <v>0</v>
      </c>
      <c r="X192" s="126">
        <f>VLOOKUP($G192,'WM-AR'!$A$7:$AK$1630,28,FALSE)</f>
        <v>0</v>
      </c>
      <c r="Y192" s="126">
        <f>VLOOKUP($G192,'WM-AR'!$A$7:$AK$1630,29,FALSE)</f>
        <v>0</v>
      </c>
      <c r="Z192" s="126">
        <f>VLOOKUP($G192,'WM-AR'!$A$7:$AK$1630,30,FALSE)</f>
        <v>0</v>
      </c>
      <c r="AA192" s="126">
        <f>VLOOKUP($G192,'WM-AR'!$A$7:$AK$1630,31,FALSE)</f>
        <v>0</v>
      </c>
      <c r="AB192" s="126">
        <f>VLOOKUP($G192,'WM-AR'!$A$7:$AK$1630,32,FALSE)</f>
        <v>0</v>
      </c>
      <c r="AC192" s="126">
        <f>VLOOKUP($G192,'WM-AR'!$A$7:$AK$1630,33,FALSE)</f>
        <v>0</v>
      </c>
      <c r="AD192" s="5" t="s">
        <v>3815</v>
      </c>
      <c r="AE192" s="179" t="s">
        <v>5794</v>
      </c>
      <c r="AF192" s="182"/>
      <c r="AG192" s="182" t="s">
        <v>4938</v>
      </c>
      <c r="AH192" s="10"/>
    </row>
    <row r="193" spans="2:34" ht="34.9" customHeight="1">
      <c r="B193" s="4"/>
      <c r="C193" s="7"/>
      <c r="D193" s="8"/>
      <c r="E193" s="8"/>
      <c r="F193" s="8"/>
      <c r="G193" s="9"/>
      <c r="H193" s="14"/>
      <c r="I193" s="14"/>
      <c r="J193" s="14"/>
      <c r="K193" s="14"/>
      <c r="L193" s="14"/>
      <c r="M193" s="14"/>
      <c r="N193" s="14"/>
      <c r="O193" s="14"/>
      <c r="P193" s="14"/>
      <c r="Q193" s="14"/>
      <c r="R193" s="14"/>
      <c r="S193" s="14"/>
      <c r="T193" s="14"/>
      <c r="U193" s="14"/>
      <c r="V193" s="14"/>
      <c r="W193" s="14"/>
      <c r="X193" s="14"/>
      <c r="Y193" s="14"/>
      <c r="Z193" s="14"/>
      <c r="AA193" s="14"/>
      <c r="AB193" s="14"/>
      <c r="AC193" s="14"/>
      <c r="AD193" s="5"/>
      <c r="AE193" s="156"/>
      <c r="AF193" s="156"/>
      <c r="AG193" s="156"/>
      <c r="AH193" s="10"/>
    </row>
    <row r="194" spans="2:34" ht="34.9" customHeight="1">
      <c r="B194" s="19"/>
      <c r="C194" s="312" t="s">
        <v>4797</v>
      </c>
      <c r="D194" s="312"/>
      <c r="E194" s="312"/>
      <c r="F194" s="20"/>
      <c r="G194" s="38"/>
      <c r="H194" s="413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2"/>
      <c r="AE194" s="23"/>
      <c r="AF194" s="23"/>
      <c r="AG194" s="23"/>
      <c r="AH194" s="23"/>
    </row>
    <row r="195" spans="2:34" ht="34.9" customHeight="1">
      <c r="B195" s="349"/>
      <c r="C195" s="350"/>
      <c r="D195" s="348"/>
      <c r="E195" s="180"/>
      <c r="F195" s="313" t="s">
        <v>3843</v>
      </c>
      <c r="G195" s="45"/>
      <c r="H195" s="45"/>
      <c r="I195" s="45"/>
      <c r="J195" s="45"/>
      <c r="K195" s="45"/>
      <c r="L195" s="46"/>
      <c r="M195" s="58"/>
      <c r="N195" s="59"/>
      <c r="O195" s="59"/>
      <c r="P195" s="59"/>
      <c r="Q195" s="59"/>
      <c r="R195" s="59"/>
      <c r="S195" s="59"/>
      <c r="T195" s="60"/>
      <c r="U195" s="14"/>
      <c r="V195" s="14"/>
      <c r="W195" s="14"/>
      <c r="X195" s="14"/>
      <c r="Y195" s="14"/>
      <c r="Z195" s="14"/>
      <c r="AA195" s="14"/>
      <c r="AB195" s="14"/>
      <c r="AC195" s="14"/>
      <c r="AD195" s="314" t="s">
        <v>4798</v>
      </c>
      <c r="AE195" s="159"/>
      <c r="AF195" s="159"/>
      <c r="AG195" s="159"/>
      <c r="AH195" s="11"/>
    </row>
    <row r="196" spans="2:34" ht="49.9" customHeight="1">
      <c r="B196" s="5"/>
      <c r="C196" s="85"/>
      <c r="D196" s="85"/>
      <c r="E196" s="85"/>
      <c r="F196" s="31" t="s">
        <v>3631</v>
      </c>
      <c r="G196" s="125" t="s">
        <v>1214</v>
      </c>
      <c r="H196" s="126"/>
      <c r="I196" s="126" t="str">
        <f>VLOOKUP($G196,'WM-AR'!$A$7:$AK$1630,34,FALSE)</f>
        <v>M3</v>
      </c>
      <c r="J196" s="126" t="str">
        <f>VLOOKUP($G196,'WM-AR'!$A$7:$AK$1630,4,FALSE)</f>
        <v>Concrete Work</v>
      </c>
      <c r="K196" s="126" t="str">
        <f>VLOOKUP($G196,'WM-AR'!$A$7:$AK$1630,6,FALSE)</f>
        <v>Substructure Work</v>
      </c>
      <c r="L196" s="126" t="str">
        <f>VLOOKUP($G196,'WM-AR'!$A$7:$AK$1630,8,FALSE)</f>
        <v>Structural Concrete</v>
      </c>
      <c r="M196" s="126">
        <f>VLOOKUP($G196,'WM-AR'!$A$7:$AK$1630,10,FALSE)</f>
        <v>0</v>
      </c>
      <c r="N196" s="126" t="str">
        <f>VLOOKUP($G196,'WM-AR'!$A$7:$AK$1630,12,FALSE)</f>
        <v>Cement Type-1</v>
      </c>
      <c r="O196" s="126" t="str">
        <f>VLOOKUP($G196,'WM-AR'!$A$7:$AK$1630,14,FALSE)</f>
        <v>20MPa &lt; F'c (Cylinder Strength) ≤ 25MPa</v>
      </c>
      <c r="P196" s="126">
        <f>VLOOKUP($G196,'WM-AR'!$A$7:$AK$1630,16,FALSE)</f>
        <v>0</v>
      </c>
      <c r="Q196" s="126">
        <f>VLOOKUP($G196,'WM-AR'!$A$7:$AK$1630,18,FALSE)</f>
        <v>0</v>
      </c>
      <c r="R196" s="126">
        <f>VLOOKUP($G196,'WM-AR'!$A$7:$AK$1630,20,FALSE)</f>
        <v>0</v>
      </c>
      <c r="S196" s="126">
        <f>VLOOKUP($G196,'WM-AR'!$A$7:$AK$1630,22,FALSE)</f>
        <v>0</v>
      </c>
      <c r="T196" s="126">
        <f>VLOOKUP($G196,'WM-AR'!$A$7:$AK$1630,24,FALSE)</f>
        <v>0</v>
      </c>
      <c r="U196" s="126">
        <f>VLOOKUP($G196,'WM-AR'!$A$7:$AK$1630,25,FALSE)</f>
        <v>0</v>
      </c>
      <c r="V196" s="126">
        <f>VLOOKUP($G196,'WM-AR'!$A$7:$AK$1630,26,FALSE)</f>
        <v>0</v>
      </c>
      <c r="W196" s="126">
        <f>VLOOKUP($G196,'WM-AR'!$A$7:$AK$1630,27,FALSE)</f>
        <v>0</v>
      </c>
      <c r="X196" s="126">
        <f>VLOOKUP($G196,'WM-AR'!$A$7:$AK$1630,28,FALSE)</f>
        <v>0</v>
      </c>
      <c r="Y196" s="126">
        <f>VLOOKUP($G196,'WM-AR'!$A$7:$AK$1630,29,FALSE)</f>
        <v>0</v>
      </c>
      <c r="Z196" s="126">
        <f>VLOOKUP($G196,'WM-AR'!$A$7:$AK$1630,30,FALSE)</f>
        <v>0</v>
      </c>
      <c r="AA196" s="126">
        <f>VLOOKUP($G196,'WM-AR'!$A$7:$AK$1630,31,FALSE)</f>
        <v>0</v>
      </c>
      <c r="AB196" s="126">
        <f>VLOOKUP($G196,'WM-AR'!$A$7:$AK$1630,32,FALSE)</f>
        <v>0</v>
      </c>
      <c r="AC196" s="126">
        <f>VLOOKUP($G196,'WM-AR'!$A$7:$AK$1630,33,FALSE)</f>
        <v>0</v>
      </c>
      <c r="AD196" s="12" t="s">
        <v>3733</v>
      </c>
      <c r="AE196" s="155"/>
      <c r="AF196" s="155"/>
      <c r="AG196" s="155"/>
      <c r="AH196" s="33"/>
    </row>
    <row r="197" spans="2:34" ht="49.9" customHeight="1">
      <c r="B197" s="4"/>
      <c r="C197" s="12"/>
      <c r="D197" s="12"/>
      <c r="E197" s="12"/>
      <c r="F197" s="31" t="s">
        <v>3614</v>
      </c>
      <c r="G197" s="125" t="s">
        <v>1228</v>
      </c>
      <c r="H197" s="126"/>
      <c r="I197" s="126" t="str">
        <f>VLOOKUP($G197,'WM-AR'!$A$7:$AK$1630,34,FALSE)</f>
        <v>TON</v>
      </c>
      <c r="J197" s="126" t="str">
        <f>VLOOKUP($G197,'WM-AR'!$A$7:$AK$1630,4,FALSE)</f>
        <v>Concrete Work</v>
      </c>
      <c r="K197" s="126" t="str">
        <f>VLOOKUP($G197,'WM-AR'!$A$7:$AK$1630,6,FALSE)</f>
        <v>Substructure Work</v>
      </c>
      <c r="L197" s="126" t="str">
        <f>VLOOKUP($G197,'WM-AR'!$A$7:$AK$1630,8,FALSE)</f>
        <v>Rebar Work</v>
      </c>
      <c r="M197" s="126" t="str">
        <f>VLOOKUP($G197,'WM-AR'!$A$7:$AK$1630,10,FALSE)</f>
        <v>Deformed Bar (Non-Coat.)</v>
      </c>
      <c r="N197" s="126">
        <f>VLOOKUP($G197,'WM-AR'!$A$7:$AK$1630,12,FALSE)</f>
        <v>0</v>
      </c>
      <c r="O197" s="126" t="str">
        <f>VLOOKUP($G197,'WM-AR'!$A$7:$AK$1630,14,FALSE)</f>
        <v>400MPa&lt;Fy≤470MPa</v>
      </c>
      <c r="P197" s="126">
        <f>VLOOKUP($G197,'WM-AR'!$A$7:$AK$1630,16,FALSE)</f>
        <v>0</v>
      </c>
      <c r="Q197" s="126">
        <f>VLOOKUP($G197,'WM-AR'!$A$7:$AK$1630,18,FALSE)</f>
        <v>0</v>
      </c>
      <c r="R197" s="126">
        <f>VLOOKUP($G197,'WM-AR'!$A$7:$AK$1630,20,FALSE)</f>
        <v>0</v>
      </c>
      <c r="S197" s="126">
        <f>VLOOKUP($G197,'WM-AR'!$A$7:$AK$1630,22,FALSE)</f>
        <v>0</v>
      </c>
      <c r="T197" s="126">
        <f>VLOOKUP($G197,'WM-AR'!$A$7:$AK$1630,24,FALSE)</f>
        <v>0</v>
      </c>
      <c r="U197" s="126">
        <f>VLOOKUP($G197,'WM-AR'!$A$7:$AK$1630,25,FALSE)</f>
        <v>0</v>
      </c>
      <c r="V197" s="126">
        <f>VLOOKUP($G197,'WM-AR'!$A$7:$AK$1630,26,FALSE)</f>
        <v>0</v>
      </c>
      <c r="W197" s="126">
        <f>VLOOKUP($G197,'WM-AR'!$A$7:$AK$1630,27,FALSE)</f>
        <v>0</v>
      </c>
      <c r="X197" s="126">
        <f>VLOOKUP($G197,'WM-AR'!$A$7:$AK$1630,28,FALSE)</f>
        <v>0</v>
      </c>
      <c r="Y197" s="126">
        <f>VLOOKUP($G197,'WM-AR'!$A$7:$AK$1630,29,FALSE)</f>
        <v>0</v>
      </c>
      <c r="Z197" s="126">
        <f>VLOOKUP($G197,'WM-AR'!$A$7:$AK$1630,30,FALSE)</f>
        <v>0</v>
      </c>
      <c r="AA197" s="126">
        <f>VLOOKUP($G197,'WM-AR'!$A$7:$AK$1630,31,FALSE)</f>
        <v>0</v>
      </c>
      <c r="AB197" s="126">
        <f>VLOOKUP($G197,'WM-AR'!$A$7:$AK$1630,32,FALSE)</f>
        <v>0</v>
      </c>
      <c r="AC197" s="126">
        <f>VLOOKUP($G197,'WM-AR'!$A$7:$AK$1630,33,FALSE)</f>
        <v>0</v>
      </c>
      <c r="AD197" s="12" t="s">
        <v>3724</v>
      </c>
      <c r="AE197" s="12"/>
      <c r="AF197" s="12"/>
      <c r="AG197" s="12"/>
      <c r="AH197" s="39"/>
    </row>
    <row r="198" spans="2:34" ht="49.9" customHeight="1">
      <c r="B198" s="4"/>
      <c r="C198" s="12"/>
      <c r="D198" s="12"/>
      <c r="E198" s="12"/>
      <c r="F198" s="31" t="s">
        <v>3632</v>
      </c>
      <c r="G198" s="125" t="s">
        <v>1221</v>
      </c>
      <c r="H198" s="126"/>
      <c r="I198" s="126" t="str">
        <f>VLOOKUP($G198,'WM-AR'!$A$7:$AK$1630,34,FALSE)</f>
        <v>M2</v>
      </c>
      <c r="J198" s="126" t="str">
        <f>VLOOKUP($G198,'WM-AR'!$A$7:$AK$1630,4,FALSE)</f>
        <v>Concrete Work</v>
      </c>
      <c r="K198" s="126" t="str">
        <f>VLOOKUP($G198,'WM-AR'!$A$7:$AK$1630,6,FALSE)</f>
        <v>Substructure Work</v>
      </c>
      <c r="L198" s="126" t="str">
        <f>VLOOKUP($G198,'WM-AR'!$A$7:$AK$1630,8,FALSE)</f>
        <v>Form Work (3 times in use)</v>
      </c>
      <c r="M198" s="126" t="str">
        <f>VLOOKUP($G198,'WM-AR'!$A$7:$AK$1630,10,FALSE)</f>
        <v>Flat Form</v>
      </c>
      <c r="N198" s="126">
        <f>VLOOKUP($G198,'WM-AR'!$A$7:$AK$1630,12,FALSE)</f>
        <v>0</v>
      </c>
      <c r="O198" s="126">
        <f>VLOOKUP($G198,'WM-AR'!$A$7:$AK$1630,14,FALSE)</f>
        <v>0</v>
      </c>
      <c r="P198" s="126">
        <f>VLOOKUP($G198,'WM-AR'!$A$7:$AK$1630,16,FALSE)</f>
        <v>0</v>
      </c>
      <c r="Q198" s="126">
        <f>VLOOKUP($G198,'WM-AR'!$A$7:$AK$1630,18,FALSE)</f>
        <v>0</v>
      </c>
      <c r="R198" s="126" t="str">
        <f>VLOOKUP($G198,'WM-AR'!$A$7:$AK$1630,20,FALSE)</f>
        <v>Dressed Lumber, Plywood or Steel Form(Wood Planks are not Allowed) incl. Chamfer</v>
      </c>
      <c r="S198" s="126">
        <f>VLOOKUP($G198,'WM-AR'!$A$7:$AK$1630,22,FALSE)</f>
        <v>0</v>
      </c>
      <c r="T198" s="126">
        <f>VLOOKUP($G198,'WM-AR'!$A$7:$AK$1630,24,FALSE)</f>
        <v>0</v>
      </c>
      <c r="U198" s="126">
        <f>VLOOKUP($G198,'WM-AR'!$A$7:$AK$1630,25,FALSE)</f>
        <v>0</v>
      </c>
      <c r="V198" s="126">
        <f>VLOOKUP($G198,'WM-AR'!$A$7:$AK$1630,26,FALSE)</f>
        <v>0</v>
      </c>
      <c r="W198" s="126">
        <f>VLOOKUP($G198,'WM-AR'!$A$7:$AK$1630,27,FALSE)</f>
        <v>0</v>
      </c>
      <c r="X198" s="126">
        <f>VLOOKUP($G198,'WM-AR'!$A$7:$AK$1630,28,FALSE)</f>
        <v>0</v>
      </c>
      <c r="Y198" s="126">
        <f>VLOOKUP($G198,'WM-AR'!$A$7:$AK$1630,29,FALSE)</f>
        <v>0</v>
      </c>
      <c r="Z198" s="126">
        <f>VLOOKUP($G198,'WM-AR'!$A$7:$AK$1630,30,FALSE)</f>
        <v>0</v>
      </c>
      <c r="AA198" s="126">
        <f>VLOOKUP($G198,'WM-AR'!$A$7:$AK$1630,31,FALSE)</f>
        <v>0</v>
      </c>
      <c r="AB198" s="126">
        <f>VLOOKUP($G198,'WM-AR'!$A$7:$AK$1630,32,FALSE)</f>
        <v>0</v>
      </c>
      <c r="AC198" s="126">
        <f>VLOOKUP($G198,'WM-AR'!$A$7:$AK$1630,33,FALSE)</f>
        <v>0</v>
      </c>
      <c r="AD198" s="12"/>
      <c r="AE198" s="12"/>
      <c r="AF198" s="12"/>
      <c r="AG198" s="12"/>
      <c r="AH198" s="39"/>
    </row>
    <row r="199" spans="2:34" ht="49.9" customHeight="1">
      <c r="B199" s="4"/>
      <c r="C199" s="7"/>
      <c r="D199" s="7"/>
      <c r="E199" s="7"/>
      <c r="F199" s="31" t="s">
        <v>3739</v>
      </c>
      <c r="G199" s="125" t="s">
        <v>1159</v>
      </c>
      <c r="H199" s="126"/>
      <c r="I199" s="126" t="str">
        <f>VLOOKUP($G199,'WM-AR'!$A$7:$AK$1630,34,FALSE)</f>
        <v>M</v>
      </c>
      <c r="J199" s="126" t="str">
        <f>VLOOKUP($G199,'WM-AR'!$A$7:$AK$1630,4,FALSE)</f>
        <v>Pile Work</v>
      </c>
      <c r="K199" s="126" t="str">
        <f>VLOOKUP($G199,'WM-AR'!$A$7:$AK$1630,6,FALSE)</f>
        <v>Piling Work</v>
      </c>
      <c r="L199" s="126" t="str">
        <f>VLOOKUP($G199,'WM-AR'!$A$7:$AK$1630,8,FALSE)</f>
        <v>Steel Pipe Pile Work</v>
      </c>
      <c r="M199" s="126" t="str">
        <f>VLOOKUP($G199,'WM-AR'!$A$7:$AK$1630,10,FALSE)</f>
        <v>Direct Driving</v>
      </c>
      <c r="N199" s="126">
        <f>VLOOKUP($G199,'WM-AR'!$A$7:$AK$1630,12,FALSE)</f>
        <v>0</v>
      </c>
      <c r="O199" s="126">
        <f>VLOOKUP($G199,'WM-AR'!$A$7:$AK$1630,14,FALSE)</f>
        <v>0</v>
      </c>
      <c r="P199" s="126">
        <f>VLOOKUP($G199,'WM-AR'!$A$7:$AK$1630,16,FALSE)</f>
        <v>0</v>
      </c>
      <c r="Q199" s="126">
        <f>VLOOKUP($G199,'WM-AR'!$A$7:$AK$1630,18,FALSE)</f>
        <v>0</v>
      </c>
      <c r="R199" s="126" t="str">
        <f>VLOOKUP($G199,'WM-AR'!$A$7:$AK$1630,20,FALSE)</f>
        <v>Including Pile Connection and Joint Welding Work</v>
      </c>
      <c r="S199" s="126">
        <f>VLOOKUP($G199,'WM-AR'!$A$7:$AK$1630,22,FALSE)</f>
        <v>0</v>
      </c>
      <c r="T199" s="126">
        <f>VLOOKUP($G199,'WM-AR'!$A$7:$AK$1630,24,FALSE)</f>
        <v>0</v>
      </c>
      <c r="U199" s="126">
        <f>VLOOKUP($G199,'WM-AR'!$A$7:$AK$1630,25,FALSE)</f>
        <v>0</v>
      </c>
      <c r="V199" s="126" t="str">
        <f>VLOOKUP($G199,'WM-AR'!$A$7:$AK$1630,26,FALSE)</f>
        <v>D=(  )mm / THK=(  )mm</v>
      </c>
      <c r="W199" s="126" t="str">
        <f>VLOOKUP($G199,'WM-AR'!$A$7:$AK$1630,27,FALSE)</f>
        <v>Pile Length per Hole=(  )M</v>
      </c>
      <c r="X199" s="126">
        <f>VLOOKUP($G199,'WM-AR'!$A$7:$AK$1630,28,FALSE)</f>
        <v>0</v>
      </c>
      <c r="Y199" s="126">
        <f>VLOOKUP($G199,'WM-AR'!$A$7:$AK$1630,29,FALSE)</f>
        <v>0</v>
      </c>
      <c r="Z199" s="126">
        <f>VLOOKUP($G199,'WM-AR'!$A$7:$AK$1630,30,FALSE)</f>
        <v>0</v>
      </c>
      <c r="AA199" s="126">
        <f>VLOOKUP($G199,'WM-AR'!$A$7:$AK$1630,31,FALSE)</f>
        <v>0</v>
      </c>
      <c r="AB199" s="126">
        <f>VLOOKUP($G199,'WM-AR'!$A$7:$AK$1630,32,FALSE)</f>
        <v>0</v>
      </c>
      <c r="AC199" s="126">
        <f>VLOOKUP($G199,'WM-AR'!$A$7:$AK$1630,33,FALSE)</f>
        <v>0</v>
      </c>
      <c r="AD199" s="5" t="s">
        <v>3738</v>
      </c>
      <c r="AE199" s="156"/>
      <c r="AF199" s="156"/>
      <c r="AG199" s="156"/>
      <c r="AH199" s="10"/>
    </row>
    <row r="200" spans="2:34" ht="49.9" customHeight="1">
      <c r="B200" s="4"/>
      <c r="C200" s="7"/>
      <c r="D200" s="7"/>
      <c r="E200" s="7"/>
      <c r="F200" s="31" t="s">
        <v>3740</v>
      </c>
      <c r="G200" s="125" t="s">
        <v>2039</v>
      </c>
      <c r="H200" s="126"/>
      <c r="I200" s="126" t="str">
        <f>VLOOKUP($G200,'WM-AR'!$A$7:$AK$1630,34,FALSE)</f>
        <v>EA</v>
      </c>
      <c r="J200" s="126" t="str">
        <f>VLOOKUP($G200,'WM-AR'!$A$7:$AK$1630,4,FALSE)</f>
        <v>Pile Work</v>
      </c>
      <c r="K200" s="126" t="str">
        <f>VLOOKUP($G200,'WM-AR'!$A$7:$AK$1630,6,FALSE)</f>
        <v>Pile Head Treatment</v>
      </c>
      <c r="L200" s="126" t="str">
        <f>VLOOKUP($G200,'WM-AR'!$A$7:$AK$1630,8,FALSE)</f>
        <v>Steel Pipe Pile Work</v>
      </c>
      <c r="M200" s="126">
        <f>VLOOKUP($G200,'WM-AR'!$A$7:$AK$1630,10,FALSE)</f>
        <v>0</v>
      </c>
      <c r="N200" s="126">
        <f>VLOOKUP($G200,'WM-AR'!$A$7:$AK$1630,12,FALSE)</f>
        <v>0</v>
      </c>
      <c r="O200" s="126">
        <f>VLOOKUP($G200,'WM-AR'!$A$7:$AK$1630,14,FALSE)</f>
        <v>0</v>
      </c>
      <c r="P200" s="126">
        <f>VLOOKUP($G200,'WM-AR'!$A$7:$AK$1630,16,FALSE)</f>
        <v>0</v>
      </c>
      <c r="Q200" s="126">
        <f>VLOOKUP($G200,'WM-AR'!$A$7:$AK$1630,18,FALSE)</f>
        <v>0</v>
      </c>
      <c r="R200" s="126">
        <f>VLOOKUP($G200,'WM-AR'!$A$7:$AK$1630,20,FALSE)</f>
        <v>0</v>
      </c>
      <c r="S200" s="126">
        <f>VLOOKUP($G200,'WM-AR'!$A$7:$AK$1630,22,FALSE)</f>
        <v>0</v>
      </c>
      <c r="T200" s="126">
        <f>VLOOKUP($G200,'WM-AR'!$A$7:$AK$1630,24,FALSE)</f>
        <v>0</v>
      </c>
      <c r="U200" s="126">
        <f>VLOOKUP($G200,'WM-AR'!$A$7:$AK$1630,25,FALSE)</f>
        <v>0</v>
      </c>
      <c r="V200" s="126" t="str">
        <f>VLOOKUP($G200,'WM-AR'!$A$7:$AK$1630,26,FALSE)</f>
        <v>D=(  )mm / THK=(  )mm</v>
      </c>
      <c r="W200" s="126">
        <f>VLOOKUP($G200,'WM-AR'!$A$7:$AK$1630,27,FALSE)</f>
        <v>0</v>
      </c>
      <c r="X200" s="126">
        <f>VLOOKUP($G200,'WM-AR'!$A$7:$AK$1630,28,FALSE)</f>
        <v>0</v>
      </c>
      <c r="Y200" s="126">
        <f>VLOOKUP($G200,'WM-AR'!$A$7:$AK$1630,29,FALSE)</f>
        <v>0</v>
      </c>
      <c r="Z200" s="126">
        <f>VLOOKUP($G200,'WM-AR'!$A$7:$AK$1630,30,FALSE)</f>
        <v>0</v>
      </c>
      <c r="AA200" s="126">
        <f>VLOOKUP($G200,'WM-AR'!$A$7:$AK$1630,31,FALSE)</f>
        <v>0</v>
      </c>
      <c r="AB200" s="126">
        <f>VLOOKUP($G200,'WM-AR'!$A$7:$AK$1630,32,FALSE)</f>
        <v>0</v>
      </c>
      <c r="AC200" s="126">
        <f>VLOOKUP($G200,'WM-AR'!$A$7:$AK$1630,33,FALSE)</f>
        <v>0</v>
      </c>
      <c r="AD200" s="5" t="s">
        <v>3738</v>
      </c>
      <c r="AE200" s="156"/>
      <c r="AF200" s="156"/>
      <c r="AG200" s="156"/>
      <c r="AH200" s="10"/>
    </row>
    <row r="201" spans="2:34" ht="34.9" customHeight="1">
      <c r="B201" s="4"/>
      <c r="C201" s="7"/>
      <c r="D201" s="8"/>
      <c r="E201" s="8"/>
      <c r="F201" s="8"/>
      <c r="G201" s="9"/>
      <c r="H201" s="14"/>
      <c r="I201" s="14"/>
      <c r="J201" s="14"/>
      <c r="K201" s="14"/>
      <c r="L201" s="14"/>
      <c r="M201" s="14"/>
      <c r="N201" s="14"/>
      <c r="O201" s="14"/>
      <c r="P201" s="14"/>
      <c r="Q201" s="14"/>
      <c r="R201" s="14"/>
      <c r="S201" s="14"/>
      <c r="T201" s="14"/>
      <c r="U201" s="14"/>
      <c r="V201" s="14"/>
      <c r="W201" s="14"/>
      <c r="X201" s="14"/>
      <c r="Y201" s="14"/>
      <c r="Z201" s="14"/>
      <c r="AA201" s="14"/>
      <c r="AB201" s="14"/>
      <c r="AC201" s="14"/>
      <c r="AD201" s="5"/>
      <c r="AE201" s="156"/>
      <c r="AF201" s="156"/>
      <c r="AG201" s="156"/>
      <c r="AH201" s="10"/>
    </row>
    <row r="202" spans="2:34" ht="34.9" customHeight="1">
      <c r="B202" s="4"/>
      <c r="C202" s="7"/>
      <c r="D202" s="8"/>
      <c r="E202" s="8"/>
      <c r="F202" s="8"/>
      <c r="G202" s="9"/>
      <c r="H202" s="14"/>
      <c r="I202" s="14"/>
      <c r="J202" s="14"/>
      <c r="K202" s="14"/>
      <c r="L202" s="14"/>
      <c r="M202" s="14"/>
      <c r="N202" s="14"/>
      <c r="O202" s="14"/>
      <c r="P202" s="14"/>
      <c r="Q202" s="14"/>
      <c r="R202" s="14"/>
      <c r="S202" s="14"/>
      <c r="T202" s="14"/>
      <c r="U202" s="14"/>
      <c r="V202" s="14"/>
      <c r="W202" s="14"/>
      <c r="X202" s="14"/>
      <c r="Y202" s="14"/>
      <c r="Z202" s="14"/>
      <c r="AA202" s="14"/>
      <c r="AB202" s="14"/>
      <c r="AC202" s="14"/>
      <c r="AD202" s="5"/>
      <c r="AE202" s="156"/>
      <c r="AF202" s="156"/>
      <c r="AG202" s="156"/>
      <c r="AH202" s="10"/>
    </row>
    <row r="203" spans="2:34" ht="16.5" customHeight="1"/>
    <row r="204" spans="2:34" ht="16.5" customHeight="1"/>
    <row r="205" spans="2:34" ht="16.5" customHeight="1"/>
    <row r="206" spans="2:34" ht="16.5" customHeight="1"/>
    <row r="207" spans="2:34" ht="16.5" customHeight="1"/>
    <row r="208" spans="2:34" ht="16.5" customHeight="1"/>
    <row r="209" ht="16.5" customHeight="1"/>
    <row r="210" ht="16.5" customHeight="1"/>
    <row r="211" ht="16.5" customHeight="1"/>
    <row r="212" ht="16.5" customHeight="1"/>
  </sheetData>
  <mergeCells count="39">
    <mergeCell ref="E26:E28"/>
    <mergeCell ref="E30:E32"/>
    <mergeCell ref="E166:E168"/>
    <mergeCell ref="E169:E171"/>
    <mergeCell ref="E174:E176"/>
    <mergeCell ref="E177:E179"/>
    <mergeCell ref="E180:E182"/>
    <mergeCell ref="E147:E149"/>
    <mergeCell ref="E152:E154"/>
    <mergeCell ref="E155:E157"/>
    <mergeCell ref="E158:E160"/>
    <mergeCell ref="E163:E165"/>
    <mergeCell ref="E130:E132"/>
    <mergeCell ref="E133:E135"/>
    <mergeCell ref="E136:E138"/>
    <mergeCell ref="E141:E143"/>
    <mergeCell ref="E144:E146"/>
    <mergeCell ref="E54:E55"/>
    <mergeCell ref="E110:E112"/>
    <mergeCell ref="E114:E116"/>
    <mergeCell ref="E119:E121"/>
    <mergeCell ref="E125:E127"/>
    <mergeCell ref="E122:E124"/>
    <mergeCell ref="E56:E58"/>
    <mergeCell ref="E92:E94"/>
    <mergeCell ref="AF2:AG2"/>
    <mergeCell ref="E7:E9"/>
    <mergeCell ref="E11:E13"/>
    <mergeCell ref="E17:E19"/>
    <mergeCell ref="E21:E23"/>
    <mergeCell ref="E72:E74"/>
    <mergeCell ref="E77:E79"/>
    <mergeCell ref="E80:E82"/>
    <mergeCell ref="E86:E88"/>
    <mergeCell ref="E36:E38"/>
    <mergeCell ref="E41:E43"/>
    <mergeCell ref="E61:E63"/>
    <mergeCell ref="E64:E66"/>
    <mergeCell ref="E69:E71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G187:G188 G17:G23 G61:G66 G7:G13 G86:G88 G191:G192 G174:G182 G110:G116 G77:G82 G36:G43 G69:G74 G163:G171 H51 G119:G127 G130:G138 G141:G149 G152:G160 G47:G51 G196:G200 G92:G94 G54:G58 G26:G32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Dynamo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플랜트건축설계팀 매니저</cp:lastModifiedBy>
  <cp:lastPrinted>2023-08-28T01:55:30Z</cp:lastPrinted>
  <dcterms:created xsi:type="dcterms:W3CDTF">2020-05-26T04:46:30Z</dcterms:created>
  <dcterms:modified xsi:type="dcterms:W3CDTF">2023-11-07T07:47:06Z</dcterms:modified>
</cp:coreProperties>
</file>